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workbookProtection workbookPassword="930A" lockStructure="1"/>
  <bookViews>
    <workbookView xWindow="-690" yWindow="135" windowWidth="29040" windowHeight="6210" tabRatio="500"/>
  </bookViews>
  <sheets>
    <sheet name="Read me" sheetId="5" r:id="rId1"/>
    <sheet name="Definition Mitigation Actions" sheetId="6" r:id="rId2"/>
    <sheet name="Anglerfish" sheetId="7" r:id="rId3"/>
    <sheet name="Cod" sheetId="8" r:id="rId4"/>
    <sheet name="Haddock" sheetId="9" r:id="rId5"/>
    <sheet name="Hake" sheetId="20" r:id="rId6"/>
    <sheet name="Megrim" sheetId="10" r:id="rId7"/>
    <sheet name="Nephrops" sheetId="11" r:id="rId8"/>
    <sheet name="Plaice 7fg" sheetId="13" r:id="rId9"/>
    <sheet name="Plaice 7hjk" sheetId="14" r:id="rId10"/>
    <sheet name="Pollack" sheetId="22" r:id="rId11"/>
    <sheet name="Sole 7fg" sheetId="15" r:id="rId12"/>
    <sheet name="Sole 7hjk" sheetId="16" r:id="rId13"/>
    <sheet name="Skates and Rays" sheetId="18" r:id="rId14"/>
    <sheet name="Whiting" sheetId="19" r:id="rId15"/>
  </sheets>
  <definedNames>
    <definedName name="_xlnm.Print_Area" localSheetId="2">Anglerfish!$A$1:$P$54</definedName>
    <definedName name="_xlnm.Print_Area" localSheetId="3">Cod!$A$1:$P$53</definedName>
    <definedName name="_xlnm.Print_Area" localSheetId="4">Haddock!$A$1:$P$53</definedName>
    <definedName name="_xlnm.Print_Area" localSheetId="5">Hake!$A$1:$P$56</definedName>
    <definedName name="_xlnm.Print_Area" localSheetId="6">Megrim!$A$1:$P$54</definedName>
    <definedName name="_xlnm.Print_Area" localSheetId="7">Nephrops!$A$1:$P$53</definedName>
    <definedName name="_xlnm.Print_Area" localSheetId="8">'Plaice 7fg'!$A$1:$P$54</definedName>
    <definedName name="_xlnm.Print_Area" localSheetId="9">'Plaice 7hjk'!$A$1:$P$54</definedName>
    <definedName name="_xlnm.Print_Area" localSheetId="10">Pollack!$A$1:$P$53</definedName>
    <definedName name="_xlnm.Print_Area" localSheetId="13">'Skates and Rays'!$A$1:$P$54</definedName>
    <definedName name="_xlnm.Print_Area" localSheetId="11">'Sole 7fg'!$A$1:$O$54</definedName>
    <definedName name="_xlnm.Print_Area" localSheetId="12">'Sole 7hjk'!$A$1:$P$54</definedName>
    <definedName name="_xlnm.Print_Area" localSheetId="14">Whiting!$A$1:$P$53</definedName>
  </definedNames>
  <calcPr calcId="145621"/>
</workbook>
</file>

<file path=xl/calcChain.xml><?xml version="1.0" encoding="utf-8"?>
<calcChain xmlns="http://schemas.openxmlformats.org/spreadsheetml/2006/main">
  <c r="C5" i="22" l="1"/>
  <c r="G23" i="20" l="1"/>
  <c r="C43" i="13" l="1"/>
  <c r="C5" i="16" l="1"/>
  <c r="C5" i="14"/>
  <c r="H12" i="19" l="1"/>
  <c r="H11" i="19"/>
  <c r="G12" i="19"/>
  <c r="G11" i="19"/>
  <c r="E12" i="19"/>
  <c r="D12" i="19"/>
  <c r="D11" i="19"/>
  <c r="C44" i="19" l="1"/>
  <c r="C43" i="19"/>
  <c r="C42" i="19"/>
  <c r="C44" i="18"/>
  <c r="C42" i="18"/>
  <c r="C45" i="16"/>
  <c r="C44" i="16"/>
  <c r="C42" i="16"/>
  <c r="C45" i="15"/>
  <c r="C44" i="15"/>
  <c r="C42" i="15"/>
  <c r="C44" i="22"/>
  <c r="C43" i="22"/>
  <c r="C42" i="22"/>
  <c r="C45" i="14"/>
  <c r="C44" i="14"/>
  <c r="C42" i="14"/>
  <c r="C45" i="13"/>
  <c r="C44" i="13"/>
  <c r="C44" i="11"/>
  <c r="C43" i="11"/>
  <c r="C42" i="11"/>
  <c r="C45" i="10"/>
  <c r="C44" i="10"/>
  <c r="C42" i="10"/>
  <c r="C47" i="20"/>
  <c r="C46" i="20"/>
  <c r="C45" i="20"/>
  <c r="C44" i="8"/>
  <c r="C43" i="8"/>
  <c r="C42" i="8"/>
  <c r="C45" i="7"/>
  <c r="C44" i="7"/>
  <c r="C42" i="7"/>
  <c r="H19" i="22"/>
  <c r="I17" i="22"/>
  <c r="H17" i="22"/>
  <c r="G17" i="22"/>
  <c r="F17" i="22"/>
  <c r="E17" i="22"/>
  <c r="D17" i="22"/>
  <c r="I16" i="22"/>
  <c r="H16" i="22"/>
  <c r="G16" i="22"/>
  <c r="F16" i="22"/>
  <c r="E16" i="22"/>
  <c r="D16" i="22"/>
  <c r="L14" i="22"/>
  <c r="K14" i="22"/>
  <c r="J14" i="22"/>
  <c r="I14" i="22"/>
  <c r="I18" i="22" s="1"/>
  <c r="H14" i="22"/>
  <c r="H13" i="22" s="1"/>
  <c r="G14" i="22"/>
  <c r="G19" i="22" s="1"/>
  <c r="F14" i="22"/>
  <c r="F19" i="22" s="1"/>
  <c r="E14" i="22"/>
  <c r="E19" i="22" s="1"/>
  <c r="D14" i="22"/>
  <c r="D19" i="22" s="1"/>
  <c r="I13" i="22"/>
  <c r="D13" i="22"/>
  <c r="M9" i="22"/>
  <c r="L8" i="22"/>
  <c r="K8" i="22"/>
  <c r="J8" i="22"/>
  <c r="I7" i="22"/>
  <c r="H7" i="22"/>
  <c r="G7" i="22"/>
  <c r="F7" i="22"/>
  <c r="E7" i="22"/>
  <c r="D7" i="22"/>
  <c r="K16" i="22" l="1"/>
  <c r="H10" i="22"/>
  <c r="E13" i="22"/>
  <c r="J16" i="22"/>
  <c r="L16" i="22"/>
  <c r="I19" i="22"/>
  <c r="L10" i="22"/>
  <c r="H21" i="22"/>
  <c r="K10" i="22"/>
  <c r="H20" i="22"/>
  <c r="J10" i="22"/>
  <c r="E10" i="22"/>
  <c r="E21" i="22" s="1"/>
  <c r="I10" i="22"/>
  <c r="I21" i="22" s="1"/>
  <c r="F18" i="22"/>
  <c r="F10" i="22"/>
  <c r="F21" i="22" s="1"/>
  <c r="C14" i="22"/>
  <c r="G18" i="22"/>
  <c r="G10" i="22"/>
  <c r="G21" i="22" s="1"/>
  <c r="F13" i="22"/>
  <c r="D18" i="22"/>
  <c r="H18" i="22"/>
  <c r="D10" i="22"/>
  <c r="D21" i="22" s="1"/>
  <c r="E18" i="22"/>
  <c r="H23" i="20"/>
  <c r="F23" i="20"/>
  <c r="E23" i="20"/>
  <c r="D23" i="20"/>
  <c r="I22" i="20"/>
  <c r="G22" i="20"/>
  <c r="E22" i="20"/>
  <c r="D22" i="20"/>
  <c r="D20" i="22" l="1"/>
  <c r="C22" i="20"/>
  <c r="M21" i="22"/>
  <c r="F20" i="22"/>
  <c r="E20" i="22"/>
  <c r="C23" i="20"/>
  <c r="C42" i="9"/>
  <c r="C43" i="9"/>
  <c r="C44" i="9"/>
  <c r="H12" i="11" l="1"/>
  <c r="H11" i="11"/>
  <c r="F12" i="11"/>
  <c r="F11" i="11"/>
  <c r="I14" i="19"/>
  <c r="I13" i="19" s="1"/>
  <c r="G17" i="9" l="1"/>
  <c r="I14" i="16" l="1"/>
  <c r="I12" i="16" s="1"/>
  <c r="H14" i="16"/>
  <c r="H12" i="16" s="1"/>
  <c r="G14" i="16"/>
  <c r="F14" i="16"/>
  <c r="F12" i="16" s="1"/>
  <c r="E14" i="16"/>
  <c r="D14" i="16"/>
  <c r="D12" i="16" s="1"/>
  <c r="G12" i="16"/>
  <c r="E12" i="16"/>
  <c r="E14" i="14"/>
  <c r="E12" i="14" s="1"/>
  <c r="F14" i="14"/>
  <c r="F12" i="14" s="1"/>
  <c r="G14" i="14"/>
  <c r="G12" i="14" s="1"/>
  <c r="H14" i="14"/>
  <c r="H12" i="14" s="1"/>
  <c r="I14" i="14"/>
  <c r="I12" i="14" s="1"/>
  <c r="D14" i="14"/>
  <c r="D19" i="14" l="1"/>
  <c r="D12" i="14"/>
  <c r="D18" i="14"/>
  <c r="I14" i="8"/>
  <c r="H12" i="18"/>
  <c r="H11" i="18"/>
  <c r="D12" i="18"/>
  <c r="D11" i="18"/>
  <c r="G14" i="10"/>
  <c r="G14" i="7"/>
  <c r="E14" i="19"/>
  <c r="E13" i="19" s="1"/>
  <c r="E14" i="18"/>
  <c r="E13" i="18" s="1"/>
  <c r="E13" i="11"/>
  <c r="E14" i="11" s="1"/>
  <c r="E14" i="10"/>
  <c r="E13" i="10" s="1"/>
  <c r="E14" i="20"/>
  <c r="E13" i="20" s="1"/>
  <c r="E14" i="9"/>
  <c r="E13" i="9" s="1"/>
  <c r="E14" i="8"/>
  <c r="E13" i="8" s="1"/>
  <c r="E14" i="7"/>
  <c r="E13" i="7" s="1"/>
  <c r="E12" i="15"/>
  <c r="I14" i="13"/>
  <c r="H14" i="13"/>
  <c r="G14" i="13"/>
  <c r="F14" i="13"/>
  <c r="F13" i="13" s="1"/>
  <c r="E14" i="13"/>
  <c r="E13" i="13" s="1"/>
  <c r="H13" i="13"/>
  <c r="I14" i="15"/>
  <c r="H14" i="15"/>
  <c r="H13" i="15" s="1"/>
  <c r="G14" i="15"/>
  <c r="F14" i="15"/>
  <c r="F13" i="15" s="1"/>
  <c r="E14" i="15"/>
  <c r="E13" i="15" s="1"/>
  <c r="D14" i="15"/>
  <c r="D13" i="15" s="1"/>
  <c r="D14" i="13"/>
  <c r="D13" i="13" s="1"/>
  <c r="I14" i="18"/>
  <c r="I13" i="18" s="1"/>
  <c r="I14" i="11"/>
  <c r="I13" i="11" s="1"/>
  <c r="I14" i="10"/>
  <c r="I13" i="10" s="1"/>
  <c r="I14" i="20"/>
  <c r="I13" i="20" s="1"/>
  <c r="I14" i="9"/>
  <c r="I14" i="7"/>
  <c r="I13" i="7" s="1"/>
  <c r="H14" i="19"/>
  <c r="H13" i="19" s="1"/>
  <c r="H14" i="11"/>
  <c r="H13" i="11" s="1"/>
  <c r="H14" i="10"/>
  <c r="H13" i="10" s="1"/>
  <c r="H14" i="20"/>
  <c r="H13" i="20" s="1"/>
  <c r="H14" i="9"/>
  <c r="H13" i="9" s="1"/>
  <c r="H14" i="8"/>
  <c r="H13" i="8" s="1"/>
  <c r="H13" i="7"/>
  <c r="H14" i="7"/>
  <c r="G14" i="19"/>
  <c r="G13" i="19" s="1"/>
  <c r="G14" i="20"/>
  <c r="G14" i="9"/>
  <c r="G14" i="8"/>
  <c r="G13" i="8" s="1"/>
  <c r="F14" i="19"/>
  <c r="F13" i="19" s="1"/>
  <c r="F14" i="18"/>
  <c r="F13" i="18" s="1"/>
  <c r="F14" i="11"/>
  <c r="F13" i="11" s="1"/>
  <c r="F14" i="10"/>
  <c r="F13" i="10" s="1"/>
  <c r="F14" i="20"/>
  <c r="F13" i="20" s="1"/>
  <c r="F14" i="9"/>
  <c r="F13" i="9" s="1"/>
  <c r="F14" i="8"/>
  <c r="F13" i="8" s="1"/>
  <c r="H14" i="18" l="1"/>
  <c r="D14" i="18"/>
  <c r="D13" i="18" s="1"/>
  <c r="G19" i="9"/>
  <c r="I13" i="9"/>
  <c r="G13" i="9"/>
  <c r="F14" i="7"/>
  <c r="F13" i="7" s="1"/>
  <c r="D14" i="20"/>
  <c r="D13" i="20" s="1"/>
  <c r="D14" i="10"/>
  <c r="D13" i="10" s="1"/>
  <c r="C5" i="7"/>
  <c r="D14" i="9"/>
  <c r="D13" i="9" s="1"/>
  <c r="D14" i="8"/>
  <c r="D13" i="8" s="1"/>
  <c r="D14" i="7"/>
  <c r="D13" i="7" s="1"/>
  <c r="D14" i="19"/>
  <c r="D13" i="19" s="1"/>
  <c r="D13" i="11"/>
  <c r="M9" i="7" l="1"/>
  <c r="M9" i="8"/>
  <c r="M9" i="9"/>
  <c r="M9" i="20"/>
  <c r="M9" i="10"/>
  <c r="M9" i="11"/>
  <c r="M9" i="13"/>
  <c r="M9" i="14"/>
  <c r="M9" i="15"/>
  <c r="M9" i="16"/>
  <c r="M9" i="18"/>
  <c r="M9" i="19"/>
  <c r="G17" i="19"/>
  <c r="H17" i="19"/>
  <c r="I17" i="7"/>
  <c r="H17" i="7"/>
  <c r="G17" i="7"/>
  <c r="F17" i="7"/>
  <c r="E17" i="7"/>
  <c r="D17" i="7"/>
  <c r="I16" i="7"/>
  <c r="H16" i="7"/>
  <c r="G16" i="7"/>
  <c r="F16" i="7"/>
  <c r="E16" i="7"/>
  <c r="D16" i="7"/>
  <c r="H17" i="8"/>
  <c r="G17" i="8"/>
  <c r="F17" i="8"/>
  <c r="E17" i="8"/>
  <c r="D17" i="8"/>
  <c r="H16" i="8"/>
  <c r="G16" i="8"/>
  <c r="F16" i="8"/>
  <c r="E16" i="8"/>
  <c r="D16" i="8"/>
  <c r="H17" i="9"/>
  <c r="F17" i="9"/>
  <c r="E17" i="9"/>
  <c r="D17" i="9"/>
  <c r="H16" i="9"/>
  <c r="F16" i="9"/>
  <c r="E16" i="9"/>
  <c r="D16" i="9"/>
  <c r="E19" i="20"/>
  <c r="E18" i="20"/>
  <c r="I17" i="20"/>
  <c r="H17" i="20"/>
  <c r="G17" i="20"/>
  <c r="F17" i="20"/>
  <c r="E17" i="20"/>
  <c r="D17" i="20"/>
  <c r="I16" i="20"/>
  <c r="H16" i="20"/>
  <c r="G16" i="20"/>
  <c r="F16" i="20"/>
  <c r="E16" i="20"/>
  <c r="D16" i="20"/>
  <c r="E19" i="10"/>
  <c r="E18" i="10"/>
  <c r="I17" i="10"/>
  <c r="H17" i="10"/>
  <c r="F17" i="10"/>
  <c r="E17" i="10"/>
  <c r="D17" i="10"/>
  <c r="I16" i="10"/>
  <c r="H16" i="10"/>
  <c r="F16" i="10"/>
  <c r="E16" i="10"/>
  <c r="D16" i="10"/>
  <c r="E19" i="11"/>
  <c r="E18" i="11"/>
  <c r="I17" i="11"/>
  <c r="H17" i="11"/>
  <c r="F17" i="11"/>
  <c r="E17" i="11"/>
  <c r="D17" i="11"/>
  <c r="I16" i="11"/>
  <c r="H16" i="11"/>
  <c r="F16" i="11"/>
  <c r="E16" i="11"/>
  <c r="F19" i="13"/>
  <c r="E19" i="13"/>
  <c r="F18" i="13"/>
  <c r="E18" i="13"/>
  <c r="H17" i="13"/>
  <c r="F17" i="13"/>
  <c r="E17" i="13"/>
  <c r="D17" i="13"/>
  <c r="H16" i="13"/>
  <c r="F16" i="13"/>
  <c r="E16" i="13"/>
  <c r="D16" i="13"/>
  <c r="H19" i="14"/>
  <c r="F19" i="14"/>
  <c r="E19" i="14"/>
  <c r="H18" i="14"/>
  <c r="G18" i="14"/>
  <c r="F18" i="14"/>
  <c r="E18" i="14"/>
  <c r="H17" i="14"/>
  <c r="F17" i="14"/>
  <c r="E17" i="14"/>
  <c r="D17" i="14"/>
  <c r="H16" i="14"/>
  <c r="G16" i="14"/>
  <c r="F16" i="14"/>
  <c r="E16" i="14"/>
  <c r="D16" i="14"/>
  <c r="H19" i="15"/>
  <c r="F19" i="15"/>
  <c r="E19" i="15"/>
  <c r="H18" i="15"/>
  <c r="F18" i="15"/>
  <c r="E18" i="15"/>
  <c r="H17" i="15"/>
  <c r="F17" i="15"/>
  <c r="E17" i="15"/>
  <c r="D17" i="15"/>
  <c r="H16" i="15"/>
  <c r="F16" i="15"/>
  <c r="E16" i="15"/>
  <c r="D16" i="15"/>
  <c r="H19" i="16"/>
  <c r="G19" i="16"/>
  <c r="F19" i="16"/>
  <c r="E19" i="16"/>
  <c r="H18" i="16"/>
  <c r="G18" i="16"/>
  <c r="F18" i="16"/>
  <c r="E18" i="16"/>
  <c r="H17" i="16"/>
  <c r="G17" i="16"/>
  <c r="F17" i="16"/>
  <c r="E17" i="16"/>
  <c r="D17" i="16"/>
  <c r="H16" i="16"/>
  <c r="G16" i="16"/>
  <c r="F16" i="16"/>
  <c r="E16" i="16"/>
  <c r="D16" i="16"/>
  <c r="E19" i="19"/>
  <c r="E18" i="19"/>
  <c r="F17" i="19"/>
  <c r="E17" i="19"/>
  <c r="D17" i="19"/>
  <c r="H16" i="19"/>
  <c r="G16" i="19"/>
  <c r="F16" i="19"/>
  <c r="E16" i="19"/>
  <c r="D16" i="19"/>
  <c r="I16" i="18"/>
  <c r="E17" i="18"/>
  <c r="F17" i="18"/>
  <c r="G17" i="18"/>
  <c r="H17" i="18"/>
  <c r="I17" i="18"/>
  <c r="D17" i="18"/>
  <c r="D16" i="18"/>
  <c r="G7" i="20" l="1"/>
  <c r="G7" i="19"/>
  <c r="D7" i="19"/>
  <c r="C5" i="19"/>
  <c r="D10" i="19" s="1"/>
  <c r="C5" i="18"/>
  <c r="C5" i="15"/>
  <c r="C5" i="13"/>
  <c r="C5" i="11" l="1"/>
  <c r="C5" i="10"/>
  <c r="C5" i="20"/>
  <c r="C5" i="9"/>
  <c r="G10" i="9" s="1"/>
  <c r="D7" i="7"/>
  <c r="E7" i="7"/>
  <c r="F7" i="7"/>
  <c r="G7" i="7"/>
  <c r="H7" i="7"/>
  <c r="I7" i="7"/>
  <c r="C5" i="8"/>
  <c r="L14" i="20"/>
  <c r="L16" i="20" s="1"/>
  <c r="K14" i="20"/>
  <c r="J14" i="20"/>
  <c r="L8" i="20"/>
  <c r="K8" i="20"/>
  <c r="J8" i="20"/>
  <c r="I7" i="20"/>
  <c r="H7" i="20"/>
  <c r="F7" i="20"/>
  <c r="E7" i="20"/>
  <c r="D7" i="20"/>
  <c r="L14" i="7"/>
  <c r="L16" i="7" s="1"/>
  <c r="K14" i="7"/>
  <c r="K16" i="7" s="1"/>
  <c r="J14" i="7"/>
  <c r="L8" i="7"/>
  <c r="K8" i="7"/>
  <c r="J8" i="7"/>
  <c r="H10" i="7"/>
  <c r="L14" i="19"/>
  <c r="K14" i="19"/>
  <c r="J14" i="19"/>
  <c r="L8" i="19"/>
  <c r="K8" i="19"/>
  <c r="J8" i="19"/>
  <c r="I7" i="19"/>
  <c r="H7" i="19"/>
  <c r="G10" i="19"/>
  <c r="G21" i="19" s="1"/>
  <c r="F7" i="19"/>
  <c r="E7" i="19"/>
  <c r="E10" i="19" s="1"/>
  <c r="H16" i="18"/>
  <c r="G16" i="18"/>
  <c r="F16" i="18"/>
  <c r="E16" i="18"/>
  <c r="L14" i="18"/>
  <c r="K14" i="18"/>
  <c r="J14" i="18"/>
  <c r="G14" i="18"/>
  <c r="L8" i="18"/>
  <c r="K8" i="18"/>
  <c r="J8" i="18"/>
  <c r="I7" i="18"/>
  <c r="I10" i="18" s="1"/>
  <c r="H7" i="18"/>
  <c r="G7" i="18"/>
  <c r="F7" i="18"/>
  <c r="E7" i="18"/>
  <c r="E10" i="18" s="1"/>
  <c r="D7" i="18"/>
  <c r="D10" i="18" s="1"/>
  <c r="L14" i="16"/>
  <c r="K14" i="16"/>
  <c r="J14" i="16"/>
  <c r="L8" i="16"/>
  <c r="K8" i="16"/>
  <c r="J8" i="16"/>
  <c r="I7" i="16"/>
  <c r="H7" i="16"/>
  <c r="G7" i="16"/>
  <c r="F7" i="16"/>
  <c r="F10" i="16" s="1"/>
  <c r="F21" i="16" s="1"/>
  <c r="E7" i="16"/>
  <c r="D7" i="16"/>
  <c r="L14" i="15"/>
  <c r="K14" i="15"/>
  <c r="J14" i="15"/>
  <c r="L8" i="15"/>
  <c r="K8" i="15"/>
  <c r="J8" i="15"/>
  <c r="I7" i="15"/>
  <c r="H7" i="15"/>
  <c r="G7" i="15"/>
  <c r="F7" i="15"/>
  <c r="E7" i="15"/>
  <c r="D7" i="15"/>
  <c r="G10" i="15"/>
  <c r="L14" i="14"/>
  <c r="K14" i="14"/>
  <c r="K16" i="14" s="1"/>
  <c r="J14" i="14"/>
  <c r="L8" i="14"/>
  <c r="K8" i="14"/>
  <c r="J8" i="14"/>
  <c r="I7" i="14"/>
  <c r="H7" i="14"/>
  <c r="H10" i="14" s="1"/>
  <c r="L10" i="14" s="1"/>
  <c r="G7" i="14"/>
  <c r="F7" i="14"/>
  <c r="E7" i="14"/>
  <c r="D7" i="14"/>
  <c r="G10" i="14"/>
  <c r="L14" i="13"/>
  <c r="K14" i="13"/>
  <c r="J14" i="13"/>
  <c r="L8" i="13"/>
  <c r="K8" i="13"/>
  <c r="J8" i="13"/>
  <c r="I7" i="13"/>
  <c r="H7" i="13"/>
  <c r="G7" i="13"/>
  <c r="F7" i="13"/>
  <c r="E7" i="13"/>
  <c r="D7" i="13"/>
  <c r="L14" i="11"/>
  <c r="K14" i="11"/>
  <c r="J14" i="11"/>
  <c r="G14" i="11"/>
  <c r="D14" i="11"/>
  <c r="L8" i="11"/>
  <c r="K8" i="11"/>
  <c r="J8" i="11"/>
  <c r="I7" i="11"/>
  <c r="H7" i="11"/>
  <c r="G7" i="11"/>
  <c r="F7" i="11"/>
  <c r="E7" i="11"/>
  <c r="D7" i="11"/>
  <c r="L14" i="10"/>
  <c r="K14" i="10"/>
  <c r="J14" i="10"/>
  <c r="L8" i="10"/>
  <c r="K8" i="10"/>
  <c r="J8" i="10"/>
  <c r="I7" i="10"/>
  <c r="H7" i="10"/>
  <c r="G7" i="10"/>
  <c r="F7" i="10"/>
  <c r="E7" i="10"/>
  <c r="D7" i="10"/>
  <c r="L14" i="9"/>
  <c r="K14" i="9"/>
  <c r="J14" i="9"/>
  <c r="L8" i="9"/>
  <c r="K8" i="9"/>
  <c r="J8" i="9"/>
  <c r="I7" i="9"/>
  <c r="H7" i="9"/>
  <c r="G7" i="9"/>
  <c r="F7" i="9"/>
  <c r="E7" i="9"/>
  <c r="D7" i="9"/>
  <c r="L14" i="8"/>
  <c r="K14" i="8"/>
  <c r="J14" i="8"/>
  <c r="L8" i="8"/>
  <c r="K8" i="8"/>
  <c r="J8" i="8"/>
  <c r="I7" i="8"/>
  <c r="H7" i="8"/>
  <c r="G7" i="8"/>
  <c r="F7" i="8"/>
  <c r="E7" i="8"/>
  <c r="D7" i="8"/>
  <c r="L16" i="10" l="1"/>
  <c r="K16" i="13"/>
  <c r="J16" i="14"/>
  <c r="I10" i="11"/>
  <c r="I21" i="11" s="1"/>
  <c r="J16" i="16"/>
  <c r="L16" i="9"/>
  <c r="J16" i="19"/>
  <c r="H10" i="20"/>
  <c r="J10" i="20" s="1"/>
  <c r="E10" i="9"/>
  <c r="E21" i="9" s="1"/>
  <c r="I10" i="9"/>
  <c r="K16" i="16"/>
  <c r="L16" i="18"/>
  <c r="J16" i="20"/>
  <c r="J16" i="11"/>
  <c r="K16" i="9"/>
  <c r="J16" i="13"/>
  <c r="L16" i="15"/>
  <c r="E10" i="20"/>
  <c r="E21" i="20" s="1"/>
  <c r="E24" i="20" s="1"/>
  <c r="K16" i="20"/>
  <c r="G18" i="18"/>
  <c r="G19" i="18"/>
  <c r="E19" i="18"/>
  <c r="E18" i="18"/>
  <c r="C14" i="16"/>
  <c r="D19" i="16"/>
  <c r="D18" i="16"/>
  <c r="H18" i="13"/>
  <c r="H19" i="13"/>
  <c r="D19" i="15"/>
  <c r="D18" i="15"/>
  <c r="D18" i="13"/>
  <c r="D19" i="13"/>
  <c r="C14" i="13"/>
  <c r="I19" i="18"/>
  <c r="I18" i="18"/>
  <c r="I21" i="18"/>
  <c r="I18" i="11"/>
  <c r="I19" i="11"/>
  <c r="I19" i="10"/>
  <c r="I18" i="10"/>
  <c r="I18" i="20"/>
  <c r="I19" i="20"/>
  <c r="H19" i="19"/>
  <c r="H18" i="19"/>
  <c r="H18" i="11"/>
  <c r="H19" i="11"/>
  <c r="H19" i="10"/>
  <c r="H18" i="10"/>
  <c r="H18" i="20"/>
  <c r="H19" i="20"/>
  <c r="G18" i="19"/>
  <c r="G19" i="19"/>
  <c r="G19" i="20"/>
  <c r="G18" i="20"/>
  <c r="F19" i="19"/>
  <c r="F18" i="19"/>
  <c r="F19" i="18"/>
  <c r="F18" i="18"/>
  <c r="F19" i="11"/>
  <c r="F18" i="11"/>
  <c r="F19" i="10"/>
  <c r="F18" i="10"/>
  <c r="C14" i="20"/>
  <c r="F19" i="20"/>
  <c r="F18" i="20"/>
  <c r="F18" i="9"/>
  <c r="F19" i="9"/>
  <c r="G21" i="9"/>
  <c r="H19" i="9"/>
  <c r="H18" i="9"/>
  <c r="C14" i="9"/>
  <c r="E18" i="9"/>
  <c r="E19" i="9"/>
  <c r="H18" i="8"/>
  <c r="H19" i="8"/>
  <c r="F19" i="8"/>
  <c r="F18" i="8"/>
  <c r="G19" i="8"/>
  <c r="G18" i="8"/>
  <c r="E19" i="8"/>
  <c r="E18" i="8"/>
  <c r="C14" i="7"/>
  <c r="E19" i="7"/>
  <c r="E18" i="7"/>
  <c r="F18" i="7"/>
  <c r="F19" i="7"/>
  <c r="G19" i="7"/>
  <c r="G18" i="7"/>
  <c r="I19" i="7"/>
  <c r="I18" i="7"/>
  <c r="H20" i="7"/>
  <c r="H19" i="7"/>
  <c r="H18" i="7"/>
  <c r="C14" i="19"/>
  <c r="D19" i="19"/>
  <c r="D18" i="19"/>
  <c r="D19" i="11"/>
  <c r="C14" i="10"/>
  <c r="D18" i="10"/>
  <c r="D19" i="10"/>
  <c r="D18" i="20"/>
  <c r="D19" i="20"/>
  <c r="D19" i="9"/>
  <c r="D18" i="9"/>
  <c r="D18" i="8"/>
  <c r="D19" i="8"/>
  <c r="D19" i="7"/>
  <c r="D18" i="7"/>
  <c r="C14" i="11"/>
  <c r="G21" i="14"/>
  <c r="G21" i="15"/>
  <c r="E21" i="18"/>
  <c r="E21" i="19"/>
  <c r="I10" i="20"/>
  <c r="I21" i="20" s="1"/>
  <c r="I24" i="20" s="1"/>
  <c r="D10" i="9"/>
  <c r="D21" i="9" s="1"/>
  <c r="H10" i="9"/>
  <c r="L10" i="9" s="1"/>
  <c r="K16" i="19"/>
  <c r="L16" i="19"/>
  <c r="H10" i="19"/>
  <c r="L10" i="19" s="1"/>
  <c r="I10" i="19"/>
  <c r="D21" i="19"/>
  <c r="J16" i="18"/>
  <c r="K16" i="18"/>
  <c r="H10" i="18"/>
  <c r="L10" i="18" s="1"/>
  <c r="L16" i="16"/>
  <c r="J16" i="15"/>
  <c r="K16" i="15"/>
  <c r="E10" i="15"/>
  <c r="E21" i="15" s="1"/>
  <c r="I10" i="15"/>
  <c r="I21" i="15" s="1"/>
  <c r="D10" i="15"/>
  <c r="D21" i="15" s="1"/>
  <c r="H10" i="15"/>
  <c r="L10" i="15" s="1"/>
  <c r="L16" i="14"/>
  <c r="H20" i="14"/>
  <c r="E10" i="14"/>
  <c r="E20" i="14" s="1"/>
  <c r="I10" i="14"/>
  <c r="I21" i="14" s="1"/>
  <c r="D10" i="14"/>
  <c r="L16" i="13"/>
  <c r="H10" i="13"/>
  <c r="H21" i="13" s="1"/>
  <c r="E10" i="13"/>
  <c r="E21" i="13" s="1"/>
  <c r="I10" i="13"/>
  <c r="I21" i="13" s="1"/>
  <c r="K16" i="11"/>
  <c r="L16" i="11"/>
  <c r="I10" i="10"/>
  <c r="I21" i="10" s="1"/>
  <c r="J16" i="10"/>
  <c r="K16" i="10"/>
  <c r="J16" i="9"/>
  <c r="L16" i="8"/>
  <c r="G10" i="8"/>
  <c r="G21" i="8" s="1"/>
  <c r="J16" i="7"/>
  <c r="K16" i="8"/>
  <c r="J16" i="8"/>
  <c r="E10" i="8"/>
  <c r="E20" i="8" s="1"/>
  <c r="I10" i="8"/>
  <c r="I21" i="8" s="1"/>
  <c r="D10" i="8"/>
  <c r="D21" i="8" s="1"/>
  <c r="H10" i="8"/>
  <c r="H21" i="8" s="1"/>
  <c r="E10" i="7"/>
  <c r="E21" i="7" s="1"/>
  <c r="I10" i="7"/>
  <c r="I21" i="7" s="1"/>
  <c r="K10" i="20"/>
  <c r="F10" i="20"/>
  <c r="G10" i="20"/>
  <c r="G21" i="20" s="1"/>
  <c r="G24" i="20" s="1"/>
  <c r="D10" i="20"/>
  <c r="D21" i="20" s="1"/>
  <c r="D24" i="20" s="1"/>
  <c r="L10" i="7"/>
  <c r="H21" i="7"/>
  <c r="K10" i="7"/>
  <c r="J10" i="7"/>
  <c r="F10" i="7"/>
  <c r="F20" i="7" s="1"/>
  <c r="G10" i="7"/>
  <c r="G21" i="7" s="1"/>
  <c r="D10" i="7"/>
  <c r="D21" i="7" s="1"/>
  <c r="F10" i="19"/>
  <c r="F21" i="19" s="1"/>
  <c r="E20" i="19"/>
  <c r="G10" i="18"/>
  <c r="G21" i="18" s="1"/>
  <c r="F10" i="18"/>
  <c r="E20" i="18"/>
  <c r="F20" i="16"/>
  <c r="G10" i="16"/>
  <c r="D10" i="16"/>
  <c r="D21" i="16" s="1"/>
  <c r="H10" i="16"/>
  <c r="H20" i="16" s="1"/>
  <c r="E10" i="16"/>
  <c r="E21" i="16" s="1"/>
  <c r="I10" i="16"/>
  <c r="I21" i="16" s="1"/>
  <c r="C14" i="15"/>
  <c r="F10" i="15"/>
  <c r="F21" i="15" s="1"/>
  <c r="C14" i="14"/>
  <c r="F10" i="14"/>
  <c r="F21" i="14" s="1"/>
  <c r="J10" i="14"/>
  <c r="K10" i="14"/>
  <c r="H21" i="14"/>
  <c r="F10" i="13"/>
  <c r="G10" i="13"/>
  <c r="G21" i="13" s="1"/>
  <c r="D10" i="13"/>
  <c r="D21" i="13" s="1"/>
  <c r="F10" i="11"/>
  <c r="F21" i="11" s="1"/>
  <c r="G10" i="11"/>
  <c r="G21" i="11" s="1"/>
  <c r="D10" i="11"/>
  <c r="D21" i="11" s="1"/>
  <c r="H10" i="11"/>
  <c r="H20" i="11" s="1"/>
  <c r="E10" i="11"/>
  <c r="E21" i="11" s="1"/>
  <c r="F10" i="10"/>
  <c r="F21" i="10" s="1"/>
  <c r="G10" i="10"/>
  <c r="G21" i="10" s="1"/>
  <c r="D10" i="10"/>
  <c r="D21" i="10" s="1"/>
  <c r="H10" i="10"/>
  <c r="H20" i="10" s="1"/>
  <c r="E10" i="10"/>
  <c r="E21" i="10" s="1"/>
  <c r="F10" i="9"/>
  <c r="F21" i="9" s="1"/>
  <c r="C14" i="8"/>
  <c r="F10" i="8"/>
  <c r="F21" i="8" s="1"/>
  <c r="L10" i="20" l="1"/>
  <c r="I20" i="11"/>
  <c r="H21" i="20"/>
  <c r="H24" i="20" s="1"/>
  <c r="H20" i="20"/>
  <c r="G20" i="20"/>
  <c r="K10" i="9"/>
  <c r="E20" i="9"/>
  <c r="D20" i="9"/>
  <c r="I21" i="19"/>
  <c r="I20" i="20"/>
  <c r="L10" i="13"/>
  <c r="H20" i="13"/>
  <c r="G21" i="16"/>
  <c r="G20" i="16"/>
  <c r="D20" i="14"/>
  <c r="D21" i="14"/>
  <c r="I21" i="9"/>
  <c r="G20" i="8"/>
  <c r="H20" i="8"/>
  <c r="E20" i="20"/>
  <c r="I20" i="7"/>
  <c r="G20" i="7"/>
  <c r="K10" i="19"/>
  <c r="H20" i="19"/>
  <c r="J10" i="18"/>
  <c r="K10" i="18"/>
  <c r="J10" i="15"/>
  <c r="F20" i="15"/>
  <c r="H21" i="15"/>
  <c r="E21" i="14"/>
  <c r="J10" i="13"/>
  <c r="K10" i="13"/>
  <c r="H21" i="9"/>
  <c r="J10" i="9"/>
  <c r="F20" i="9"/>
  <c r="H20" i="9"/>
  <c r="E21" i="8"/>
  <c r="H21" i="19"/>
  <c r="M21" i="19" s="1"/>
  <c r="J10" i="19"/>
  <c r="D20" i="19"/>
  <c r="E20" i="16"/>
  <c r="H20" i="15"/>
  <c r="E20" i="15"/>
  <c r="D20" i="15"/>
  <c r="K10" i="15"/>
  <c r="F20" i="14"/>
  <c r="E20" i="13"/>
  <c r="E20" i="11"/>
  <c r="E20" i="10"/>
  <c r="K10" i="8"/>
  <c r="J10" i="8"/>
  <c r="L10" i="8"/>
  <c r="D20" i="8"/>
  <c r="E20" i="7"/>
  <c r="F20" i="20"/>
  <c r="F21" i="20"/>
  <c r="F24" i="20" s="1"/>
  <c r="D20" i="20"/>
  <c r="F21" i="7"/>
  <c r="D20" i="7"/>
  <c r="F20" i="19"/>
  <c r="F20" i="18"/>
  <c r="F21" i="18"/>
  <c r="K10" i="16"/>
  <c r="L10" i="16"/>
  <c r="H21" i="16"/>
  <c r="J10" i="16"/>
  <c r="D20" i="16"/>
  <c r="F21" i="13"/>
  <c r="F20" i="13"/>
  <c r="D20" i="13"/>
  <c r="J10" i="11"/>
  <c r="L10" i="11"/>
  <c r="H21" i="11"/>
  <c r="K10" i="11"/>
  <c r="F20" i="11"/>
  <c r="D20" i="10"/>
  <c r="L10" i="10"/>
  <c r="H21" i="10"/>
  <c r="K10" i="10"/>
  <c r="J10" i="10"/>
  <c r="F20" i="10"/>
  <c r="F20" i="8"/>
  <c r="D21" i="18" l="1"/>
  <c r="D20" i="18"/>
  <c r="D18" i="18"/>
  <c r="D19" i="18"/>
  <c r="H19" i="18"/>
  <c r="H21" i="18"/>
  <c r="H20" i="18"/>
  <c r="C14" i="18"/>
  <c r="H18" i="18"/>
  <c r="H13" i="18"/>
</calcChain>
</file>

<file path=xl/comments1.xml><?xml version="1.0" encoding="utf-8"?>
<comments xmlns="http://schemas.openxmlformats.org/spreadsheetml/2006/main">
  <authors>
    <author>Vandamme, Sara</author>
  </authors>
  <commentList>
    <comment ref="C5" authorId="0">
      <text>
        <r>
          <rPr>
            <sz val="20"/>
            <color indexed="81"/>
            <rFont val="Tahoma"/>
            <family val="2"/>
          </rPr>
          <t>ICES 2015 advice http://www.ices.dk/sites/pub/Publication%20Reports/Advice/2015/2015/anb-78ab.pdf
catch options:
Discards are thought to occur, but no reliable estimates exist - is considered to be non-negligible (&gt; 5%)</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I11" authorId="0">
      <text>
        <r>
          <rPr>
            <b/>
            <sz val="9"/>
            <color indexed="81"/>
            <rFont val="Tahoma"/>
            <family val="2"/>
          </rPr>
          <t>Vandamme, Sara:</t>
        </r>
        <r>
          <rPr>
            <sz val="9"/>
            <color indexed="81"/>
            <rFont val="Tahoma"/>
            <family val="2"/>
          </rPr>
          <t xml:space="preserve">
Adjusted following comments in plenary. Figures according to ICES advice</t>
        </r>
      </text>
    </comment>
    <comment ref="D23" authorId="0">
      <text>
        <r>
          <rPr>
            <b/>
            <sz val="9"/>
            <color indexed="81"/>
            <rFont val="Tahoma"/>
            <family val="2"/>
          </rPr>
          <t xml:space="preserve">Vandamme, Sara:
Annex CEL1
</t>
        </r>
        <r>
          <rPr>
            <sz val="11"/>
            <color indexed="81"/>
            <rFont val="Tahoma"/>
            <family val="2"/>
          </rPr>
          <t>BT2: L= 598 D= 163.2= 97%
TR2: L= 23.5 D= 3.9= 2.3%</t>
        </r>
      </text>
    </comment>
    <comment ref="E23" authorId="0">
      <text>
        <r>
          <rPr>
            <b/>
            <sz val="9"/>
            <color indexed="81"/>
            <rFont val="Tahoma"/>
            <family val="2"/>
          </rPr>
          <t>Vandamme, Sara:</t>
        </r>
        <r>
          <rPr>
            <sz val="11"/>
            <color indexed="81"/>
            <rFont val="Tahoma"/>
            <family val="2"/>
          </rPr>
          <t xml:space="preserve">
</t>
        </r>
        <r>
          <rPr>
            <b/>
            <sz val="11"/>
            <color indexed="81"/>
            <rFont val="Tahoma"/>
            <family val="2"/>
          </rPr>
          <t>Annex CEL1</t>
        </r>
        <r>
          <rPr>
            <sz val="11"/>
            <color indexed="81"/>
            <rFont val="Tahoma"/>
            <family val="2"/>
          </rPr>
          <t xml:space="preserve">
GT1: L= 1663.3 D= 43.3= 4%
TR1: L= 7519.1 D= 382= 36%
TR2: L= 4197.9 D= 620.7= 59%</t>
        </r>
      </text>
    </comment>
    <comment ref="G23" authorId="0">
      <text>
        <r>
          <rPr>
            <b/>
            <sz val="9"/>
            <color indexed="81"/>
            <rFont val="Tahoma"/>
            <family val="2"/>
          </rPr>
          <t xml:space="preserve">Vandamme, Sara:
Annex CEL1
</t>
        </r>
        <r>
          <rPr>
            <sz val="11"/>
            <color indexed="81"/>
            <rFont val="Tahoma"/>
            <family val="2"/>
          </rPr>
          <t>TR2: L= 2 D= 0.2= 35%</t>
        </r>
      </text>
    </comment>
    <comment ref="F25" authorId="0">
      <text>
        <r>
          <rPr>
            <b/>
            <sz val="9"/>
            <color indexed="81"/>
            <rFont val="Tahoma"/>
            <family val="2"/>
          </rPr>
          <t>Vandamme, Sara:</t>
        </r>
        <r>
          <rPr>
            <sz val="9"/>
            <color indexed="81"/>
            <rFont val="Tahoma"/>
            <family val="2"/>
          </rPr>
          <t xml:space="preserve">
</t>
        </r>
        <r>
          <rPr>
            <b/>
            <sz val="9"/>
            <color indexed="81"/>
            <rFont val="Tahoma"/>
            <family val="2"/>
          </rPr>
          <t>Annex CEL1</t>
        </r>
        <r>
          <rPr>
            <sz val="9"/>
            <color indexed="81"/>
            <rFont val="Tahoma"/>
            <family val="2"/>
          </rPr>
          <t xml:space="preserve">
BT2 : L= 486.6 D= 401= 59%
TR1:  L= 1599.7 D= 145= 21%
TR2:  L=901.9 D= 133.4= 20%
</t>
        </r>
      </text>
    </comment>
    <comment ref="H25" authorId="0">
      <text>
        <r>
          <rPr>
            <b/>
            <sz val="9"/>
            <color indexed="81"/>
            <rFont val="Tahoma"/>
            <family val="2"/>
          </rPr>
          <t>Vandamme, Sara:</t>
        </r>
        <r>
          <rPr>
            <sz val="9"/>
            <color indexed="81"/>
            <rFont val="Tahoma"/>
            <family val="2"/>
          </rPr>
          <t xml:space="preserve">
</t>
        </r>
        <r>
          <rPr>
            <b/>
            <sz val="9"/>
            <color indexed="81"/>
            <rFont val="Tahoma"/>
            <family val="2"/>
          </rPr>
          <t>Annex CEL1</t>
        </r>
        <r>
          <rPr>
            <sz val="9"/>
            <color indexed="81"/>
            <rFont val="Tahoma"/>
            <family val="2"/>
          </rPr>
          <t xml:space="preserve">
BT2 : L= 2236.2 D= 296.7= 59%
TR1:  L= 2090.4 D= 118.3= 23%
TR2:  L=726.1 D= 72.7= 14%
</t>
        </r>
      </text>
    </comment>
    <comment ref="I25" authorId="0">
      <text>
        <r>
          <rPr>
            <b/>
            <sz val="9"/>
            <color indexed="81"/>
            <rFont val="Tahoma"/>
            <family val="2"/>
          </rPr>
          <t>Vandamme, Sara:</t>
        </r>
        <r>
          <rPr>
            <sz val="9"/>
            <color indexed="81"/>
            <rFont val="Tahoma"/>
            <family val="2"/>
          </rPr>
          <t xml:space="preserve">
</t>
        </r>
        <r>
          <rPr>
            <b/>
            <sz val="9"/>
            <color indexed="81"/>
            <rFont val="Tahoma"/>
            <family val="2"/>
          </rPr>
          <t>Annex CEL1</t>
        </r>
        <r>
          <rPr>
            <sz val="9"/>
            <color indexed="81"/>
            <rFont val="Tahoma"/>
            <family val="2"/>
          </rPr>
          <t xml:space="preserve">
TR1:  L= 2796.2 D= 161.8= 57%
</t>
        </r>
      </text>
    </comment>
  </commentList>
</comments>
</file>

<file path=xl/comments10.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advice http://www.ices.dk/sites/pub/Publication%20Reports/Advice/2015/2015/sol-celt.pdf
catch option
Table 5.3.50.2: 
Total catch 2015 = 868 t
discards 2015 = 17 t
discard rate 2015= 17 /868 = 1.96%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E11" authorId="0">
      <text>
        <r>
          <rPr>
            <b/>
            <sz val="9"/>
            <color indexed="81"/>
            <rFont val="Tahoma"/>
            <family val="2"/>
          </rPr>
          <t>Vandamme, Sara:</t>
        </r>
        <r>
          <rPr>
            <sz val="9"/>
            <color indexed="81"/>
            <rFont val="Tahoma"/>
            <family val="2"/>
          </rPr>
          <t xml:space="preserve">
Discussed and adjusted during Plenary</t>
        </r>
      </text>
    </comment>
    <comment ref="D25" authorId="0">
      <text>
        <r>
          <rPr>
            <b/>
            <sz val="9"/>
            <color indexed="81"/>
            <rFont val="Tahoma"/>
            <family val="2"/>
          </rPr>
          <t>Vandamme, Sara:</t>
        </r>
        <r>
          <rPr>
            <sz val="9"/>
            <color indexed="81"/>
            <rFont val="Tahoma"/>
            <family val="2"/>
          </rPr>
          <t xml:space="preserve">
</t>
        </r>
        <r>
          <rPr>
            <b/>
            <sz val="11"/>
            <color indexed="81"/>
            <rFont val="Tahoma"/>
            <family val="2"/>
          </rPr>
          <t xml:space="preserve">Annex CEL2 - landings 673.8 - Discards 39.2
</t>
        </r>
        <r>
          <rPr>
            <sz val="11"/>
            <color indexed="81"/>
            <rFont val="Tahoma"/>
            <family val="2"/>
          </rPr>
          <t>BT2: L= 636.5 D= 11.7= 30%
TR2: L= 33.6 D= 27.4= 70%</t>
        </r>
        <r>
          <rPr>
            <b/>
            <sz val="11"/>
            <color indexed="81"/>
            <rFont val="Tahoma"/>
            <family val="2"/>
          </rPr>
          <t xml:space="preserve">
</t>
        </r>
      </text>
    </comment>
    <comment ref="E25" authorId="0">
      <text>
        <r>
          <rPr>
            <b/>
            <sz val="9"/>
            <color indexed="81"/>
            <rFont val="Tahoma"/>
            <family val="2"/>
          </rPr>
          <t>Vandamme, Sara:</t>
        </r>
        <r>
          <rPr>
            <sz val="9"/>
            <color indexed="81"/>
            <rFont val="Tahoma"/>
            <family val="2"/>
          </rPr>
          <t xml:space="preserve">
</t>
        </r>
        <r>
          <rPr>
            <b/>
            <sz val="11"/>
            <color indexed="81"/>
            <rFont val="Tahoma"/>
            <family val="2"/>
          </rPr>
          <t xml:space="preserve">Annex CEL2 - - landings 673.8 - Discards 39.2
</t>
        </r>
        <r>
          <rPr>
            <sz val="11"/>
            <color indexed="81"/>
            <rFont val="Tahoma"/>
            <family val="2"/>
          </rPr>
          <t xml:space="preserve">TR1: Landings: 23.5 Discards: 13.8 = 34%
TR2: landings 0.3 Discards: 0.1 </t>
        </r>
        <r>
          <rPr>
            <sz val="9"/>
            <color indexed="81"/>
            <rFont val="Tahoma"/>
            <family val="2"/>
          </rPr>
          <t xml:space="preserve">
</t>
        </r>
      </text>
    </comment>
    <comment ref="F25" authorId="0">
      <text>
        <r>
          <rPr>
            <b/>
            <sz val="9"/>
            <color indexed="81"/>
            <rFont val="Tahoma"/>
            <family val="2"/>
          </rPr>
          <t>Vandamme, Sara:</t>
        </r>
        <r>
          <rPr>
            <sz val="9"/>
            <color indexed="81"/>
            <rFont val="Tahoma"/>
            <family val="2"/>
          </rPr>
          <t xml:space="preserve">
</t>
        </r>
        <r>
          <rPr>
            <sz val="11"/>
            <color indexed="81"/>
            <rFont val="Tahoma"/>
            <family val="2"/>
          </rPr>
          <t>TR1: Landings: 6.6 Discards: 3.8 = 54%
TR2: landings 6.8 Discards: 2.8= 40%
BT2:landings 12.5 Discards: 0.1</t>
        </r>
        <r>
          <rPr>
            <sz val="9"/>
            <color indexed="81"/>
            <rFont val="Tahoma"/>
            <family val="2"/>
          </rPr>
          <t xml:space="preserve">
</t>
        </r>
      </text>
    </comment>
    <comment ref="H25" authorId="0">
      <text>
        <r>
          <rPr>
            <b/>
            <sz val="9"/>
            <color indexed="81"/>
            <rFont val="Tahoma"/>
            <family val="2"/>
          </rPr>
          <t>Vandamme, Sara:</t>
        </r>
        <r>
          <rPr>
            <sz val="9"/>
            <color indexed="81"/>
            <rFont val="Tahoma"/>
            <family val="2"/>
          </rPr>
          <t xml:space="preserve">
</t>
        </r>
        <r>
          <rPr>
            <sz val="11"/>
            <color indexed="81"/>
            <rFont val="Tahoma"/>
            <family val="2"/>
          </rPr>
          <t>TR1: Landings: 2.2 Discards: 1.0 = 11%
TR2: landings 12.2 Discards: 7.1= 79%
BT2:landings 86.6 Discards: 0.7=7%</t>
        </r>
        <r>
          <rPr>
            <sz val="9"/>
            <color indexed="81"/>
            <rFont val="Tahoma"/>
            <family val="2"/>
          </rPr>
          <t xml:space="preserve">
</t>
        </r>
      </text>
    </comment>
  </commentList>
</comments>
</file>

<file path=xl/comments11.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advice http://www.ices.dk/sites/pub/Publication%20Reports/Advice/2015/2015/sol-7h-k.pdf
catch option
Table 5.3.15.2: 
discards rate = negligible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D23" authorId="0">
      <text>
        <r>
          <rPr>
            <b/>
            <sz val="9"/>
            <color indexed="81"/>
            <rFont val="Tahoma"/>
            <family val="2"/>
          </rPr>
          <t>Vandamme, Sara:</t>
        </r>
        <r>
          <rPr>
            <sz val="9"/>
            <color indexed="81"/>
            <rFont val="Tahoma"/>
            <family val="2"/>
          </rPr>
          <t xml:space="preserve">
</t>
        </r>
        <r>
          <rPr>
            <b/>
            <sz val="9"/>
            <color indexed="81"/>
            <rFont val="Tahoma"/>
            <family val="2"/>
          </rPr>
          <t>Annex CEL1 - landings 755.8 - Discards 19.8</t>
        </r>
        <r>
          <rPr>
            <sz val="9"/>
            <color indexed="81"/>
            <rFont val="Tahoma"/>
            <family val="2"/>
          </rPr>
          <t xml:space="preserve">
BT2 : L= 708.5 D= 13.3= %
TR2:  L=42.3 D= 6.4= %
</t>
        </r>
      </text>
    </comment>
    <comment ref="E23" authorId="0">
      <text>
        <r>
          <rPr>
            <b/>
            <sz val="9"/>
            <color indexed="81"/>
            <rFont val="Tahoma"/>
            <family val="2"/>
          </rPr>
          <t>Vandamme, Sara:</t>
        </r>
        <r>
          <rPr>
            <sz val="9"/>
            <color indexed="81"/>
            <rFont val="Tahoma"/>
            <family val="2"/>
          </rPr>
          <t xml:space="preserve">
</t>
        </r>
        <r>
          <rPr>
            <b/>
            <sz val="9"/>
            <color indexed="81"/>
            <rFont val="Tahoma"/>
            <family val="2"/>
          </rPr>
          <t>Annex CEL1 - landings 345.4 - Discards 54.5</t>
        </r>
        <r>
          <rPr>
            <sz val="9"/>
            <color indexed="81"/>
            <rFont val="Tahoma"/>
            <family val="2"/>
          </rPr>
          <t xml:space="preserve">
BT2 : L= 26.7 D= 0.9= %
TR1:  L=77.7 D= 3.3= %
TR2:  L=175.8 D= 50.4= %
</t>
        </r>
      </text>
    </comment>
    <comment ref="F23" authorId="0">
      <text>
        <r>
          <rPr>
            <b/>
            <sz val="9"/>
            <color indexed="81"/>
            <rFont val="Tahoma"/>
            <family val="2"/>
          </rPr>
          <t>Vandamme, Sara:</t>
        </r>
        <r>
          <rPr>
            <sz val="9"/>
            <color indexed="81"/>
            <rFont val="Tahoma"/>
            <family val="2"/>
          </rPr>
          <t xml:space="preserve">
</t>
        </r>
        <r>
          <rPr>
            <b/>
            <sz val="9"/>
            <color indexed="81"/>
            <rFont val="Tahoma"/>
            <family val="2"/>
          </rPr>
          <t>Annex CEL1 - landings 135- Discards 16.3</t>
        </r>
        <r>
          <rPr>
            <sz val="9"/>
            <color indexed="81"/>
            <rFont val="Tahoma"/>
            <family val="2"/>
          </rPr>
          <t xml:space="preserve">
TR1:  L=35.2 D= 6.8= %
TR2:  L=82.9 D= 9.3= %
</t>
        </r>
      </text>
    </comment>
    <comment ref="H23" authorId="0">
      <text>
        <r>
          <rPr>
            <b/>
            <sz val="9"/>
            <color indexed="81"/>
            <rFont val="Tahoma"/>
            <family val="2"/>
          </rPr>
          <t xml:space="preserve">Vandamme, Sara:
Annex CEL1 - landings 645.8 - Discards 20
</t>
        </r>
        <r>
          <rPr>
            <sz val="11"/>
            <color indexed="81"/>
            <rFont val="Tahoma"/>
            <family val="2"/>
          </rPr>
          <t xml:space="preserve">BT2: L= 548.3 D= 11= %
TR1: L= 15.1 D= 1.3= %
TR2: L= 37.9 D= 7.7= %
</t>
        </r>
      </text>
    </comment>
  </commentList>
</comments>
</file>

<file path=xl/comments12.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advice http://www.ices.dk/sites/pub/Publication%20Reports/Advice/2014/2014/Rays_and_skates_in_the_Celtic_Sea_ecoregion.pdf -&gt; no discard rates
http://www.ices.dk/sites/pub/Publication%20Reports/Advice/2014/2014/rje-7fg.pdf
Small-eyed ray 7.fg: Discards are known to take place but have not been quantified and there is some discard survival
http://www.ices.dk/sites/pub/Publication%20Reports/Advice/2014/2014/rjf-celt.pdf
Shagreen ray in 6 and 7: Discards are known to take place but have not been quantified
http://www.ices.dk/sites/pub/Publication%20Reports/Advice/2014/2014/rji-celt.pdf
sandy ray in 6 and 7: Discarding is known to take place but has not been quantified
http://www.ices.dk/sites/pub/Publication%20Reports/Advice/2014/2014/rjn-678abd.pdf
Cuckoo ray in 6, 7 and 8.a,b,d: Discarding is known to take place but has not been quantified
http://www.ices.dk/sites/pub/Publication%20Reports/Advice/2014/2014/raj-celt.pdf
other skates and rays in Celtic sea and WoS: Discarding is known to take place but has not been quantified
http://www.ices.dk/sites/pub/Publication%20Reports/Advice/2014/2014/rjb-celt.pdf
Common Skates (Dipturus complex) in area 6 and 7: Discarding is known to take place but
cannot be quantified.
http://www.ices.dk/sites/pub/Publication%20Reports/Advice/2014/2014/rjh-7afg.pdf
Blonde ray in 7.a,f,g Discarding is known to take place but has not been quantified
http://www.ices.dk/sites/pub/Publication%20Reports/Advice/2014/2014/rju-7bj.pdf
Undulate ray 7b,j: Discarding is known to take place but cannot be quantified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13.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advice http://www.ices.dk/sites/pub/Publication%20Reports/Advice/2015/2015/whg-7e-k.pdf
Catch options
Table 5.3.65.2: 
Total catch 2015= 14 921 t
discards 2015= 4042 t
discard rate 2015= 4042 /14 921 = 27.09%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D23" authorId="0">
      <text>
        <r>
          <rPr>
            <b/>
            <sz val="9"/>
            <color indexed="81"/>
            <rFont val="Tahoma"/>
            <family val="2"/>
          </rPr>
          <t>Vandamme, Sara:</t>
        </r>
        <r>
          <rPr>
            <sz val="9"/>
            <color indexed="81"/>
            <rFont val="Tahoma"/>
            <family val="2"/>
          </rPr>
          <t xml:space="preserve">
</t>
        </r>
        <r>
          <rPr>
            <b/>
            <sz val="11"/>
            <color indexed="81"/>
            <rFont val="Tahoma"/>
            <family val="2"/>
          </rPr>
          <t>Annex CEL1</t>
        </r>
        <r>
          <rPr>
            <sz val="11"/>
            <color indexed="81"/>
            <rFont val="Tahoma"/>
            <family val="2"/>
          </rPr>
          <t xml:space="preserve">
BT2 : L= 120.7 D= 200.9= %
TR2:  L=31.3 D= 21= %</t>
        </r>
        <r>
          <rPr>
            <sz val="9"/>
            <color indexed="81"/>
            <rFont val="Tahoma"/>
            <family val="2"/>
          </rPr>
          <t xml:space="preserve">
</t>
        </r>
        <r>
          <rPr>
            <b/>
            <sz val="11"/>
            <color indexed="81"/>
            <rFont val="Tahoma"/>
            <family val="2"/>
          </rPr>
          <t xml:space="preserve">Annex IIa (3B3)
</t>
        </r>
        <r>
          <rPr>
            <sz val="11"/>
            <color indexed="81"/>
            <rFont val="Tahoma"/>
            <family val="2"/>
          </rPr>
          <t xml:space="preserve">BT2 : L= 68.2 D= 173.8= %
TR2:  L=52.5 D= 26.7= %
</t>
        </r>
      </text>
    </comment>
    <comment ref="E23" authorId="0">
      <text>
        <r>
          <rPr>
            <b/>
            <sz val="9"/>
            <color indexed="81"/>
            <rFont val="Tahoma"/>
            <family val="2"/>
          </rPr>
          <t>Vandamme, Sara:</t>
        </r>
        <r>
          <rPr>
            <sz val="9"/>
            <color indexed="81"/>
            <rFont val="Tahoma"/>
            <family val="2"/>
          </rPr>
          <t xml:space="preserve">
</t>
        </r>
        <r>
          <rPr>
            <b/>
            <sz val="11"/>
            <color indexed="81"/>
            <rFont val="Tahoma"/>
            <family val="2"/>
          </rPr>
          <t>Annex CEL1</t>
        </r>
        <r>
          <rPr>
            <sz val="11"/>
            <color indexed="81"/>
            <rFont val="Tahoma"/>
            <family val="2"/>
          </rPr>
          <t xml:space="preserve">
TR1 : L= 2268.3 D= 781
TR2:  L=3279.2 D= 1903.8
</t>
        </r>
        <r>
          <rPr>
            <b/>
            <sz val="11"/>
            <color indexed="81"/>
            <rFont val="Tahoma"/>
            <family val="2"/>
          </rPr>
          <t>Annex IIa (3B3)</t>
        </r>
        <r>
          <rPr>
            <sz val="11"/>
            <color indexed="81"/>
            <rFont val="Tahoma"/>
            <family val="2"/>
          </rPr>
          <t xml:space="preserve">
TR2:  L=2870.4 D= 2084
</t>
        </r>
        <r>
          <rPr>
            <sz val="9"/>
            <color indexed="81"/>
            <rFont val="Tahoma"/>
            <family val="2"/>
          </rPr>
          <t xml:space="preserve">
</t>
        </r>
      </text>
    </comment>
    <comment ref="F23" authorId="0">
      <text>
        <r>
          <rPr>
            <b/>
            <sz val="9"/>
            <color indexed="81"/>
            <rFont val="Tahoma"/>
            <family val="2"/>
          </rPr>
          <t>Vandamme, Sara:</t>
        </r>
        <r>
          <rPr>
            <sz val="9"/>
            <color indexed="81"/>
            <rFont val="Tahoma"/>
            <family val="2"/>
          </rPr>
          <t xml:space="preserve">
</t>
        </r>
        <r>
          <rPr>
            <b/>
            <sz val="11"/>
            <color indexed="81"/>
            <rFont val="Tahoma"/>
            <family val="2"/>
          </rPr>
          <t>Annex CEL1</t>
        </r>
        <r>
          <rPr>
            <sz val="11"/>
            <color indexed="81"/>
            <rFont val="Tahoma"/>
            <family val="2"/>
          </rPr>
          <t xml:space="preserve">
BT2 : L= 23.6 D= 113.1= 3%
TR1 : L= 3891.1 D= 2459.7= 66%
TR2:  L=2307.1 D= 1126.4= 30%</t>
        </r>
        <r>
          <rPr>
            <sz val="9"/>
            <color indexed="81"/>
            <rFont val="Tahoma"/>
            <family val="2"/>
          </rPr>
          <t xml:space="preserve">
</t>
        </r>
      </text>
    </comment>
    <comment ref="G23" authorId="0">
      <text>
        <r>
          <rPr>
            <b/>
            <sz val="9"/>
            <color indexed="81"/>
            <rFont val="Tahoma"/>
            <family val="2"/>
          </rPr>
          <t>Vandamme, Sara:</t>
        </r>
        <r>
          <rPr>
            <sz val="9"/>
            <color indexed="81"/>
            <rFont val="Tahoma"/>
            <family val="2"/>
          </rPr>
          <t xml:space="preserve">
</t>
        </r>
        <r>
          <rPr>
            <b/>
            <sz val="11"/>
            <color indexed="81"/>
            <rFont val="Tahoma"/>
            <family val="2"/>
          </rPr>
          <t>Annex CEL1</t>
        </r>
        <r>
          <rPr>
            <sz val="11"/>
            <color indexed="81"/>
            <rFont val="Tahoma"/>
            <family val="2"/>
          </rPr>
          <t xml:space="preserve">
TR2:  L=11.9 D= 5.2= 3%</t>
        </r>
        <r>
          <rPr>
            <sz val="9"/>
            <color indexed="81"/>
            <rFont val="Tahoma"/>
            <family val="2"/>
          </rPr>
          <t xml:space="preserve">
</t>
        </r>
        <r>
          <rPr>
            <b/>
            <sz val="11"/>
            <color indexed="81"/>
            <rFont val="Tahoma"/>
            <family val="2"/>
          </rPr>
          <t>Annex IIa (3B3)</t>
        </r>
        <r>
          <rPr>
            <sz val="11"/>
            <color indexed="81"/>
            <rFont val="Tahoma"/>
            <family val="2"/>
          </rPr>
          <t xml:space="preserve">
TR2:  L=568 D= 340.4= %</t>
        </r>
      </text>
    </comment>
    <comment ref="H24" authorId="0">
      <text>
        <r>
          <rPr>
            <b/>
            <sz val="9"/>
            <color indexed="81"/>
            <rFont val="Tahoma"/>
            <family val="2"/>
          </rPr>
          <t>Vandamme, Sara:</t>
        </r>
        <r>
          <rPr>
            <sz val="9"/>
            <color indexed="81"/>
            <rFont val="Tahoma"/>
            <family val="2"/>
          </rPr>
          <t xml:space="preserve">
</t>
        </r>
        <r>
          <rPr>
            <b/>
            <sz val="11"/>
            <color indexed="81"/>
            <rFont val="Tahoma"/>
            <family val="2"/>
          </rPr>
          <t>Annex CEL1</t>
        </r>
        <r>
          <rPr>
            <sz val="11"/>
            <color indexed="81"/>
            <rFont val="Tahoma"/>
            <family val="2"/>
          </rPr>
          <t xml:space="preserve">
BT2 : L= 65.7 D= 59.4= %
TR1 : L= 313.4 D= 201.2= %
TR2:  L=313.9 D= 414.8= %
</t>
        </r>
        <r>
          <rPr>
            <b/>
            <sz val="11"/>
            <color indexed="81"/>
            <rFont val="Tahoma"/>
            <family val="2"/>
          </rPr>
          <t>Annex IIa (3B3)</t>
        </r>
        <r>
          <rPr>
            <sz val="11"/>
            <color indexed="81"/>
            <rFont val="Tahoma"/>
            <family val="2"/>
          </rPr>
          <t xml:space="preserve">
TR2:  L=364 D= 220.8= %</t>
        </r>
        <r>
          <rPr>
            <sz val="9"/>
            <color indexed="81"/>
            <rFont val="Tahoma"/>
            <family val="2"/>
          </rPr>
          <t xml:space="preserve">
</t>
        </r>
      </text>
    </comment>
  </commentList>
</comments>
</file>

<file path=xl/comments2.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advice area 7.e-k http://www.ices.dk/sites/pub/Publication%20Reports/Advice/2015/2015
/cod-7e-k.pdf
catch options:
Not quantified because of variable discard rates in the recent past.
Table 5.3.10.8 Cod in Divisions VIIe–k. Catch distribution by fleet in 2014 as estimated by ICES:
64 % : otter trawl
17% : beam trawl
16%: seine
0% : gillnets
2%: other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D23" authorId="0">
      <text>
        <r>
          <rPr>
            <b/>
            <sz val="9"/>
            <color indexed="81"/>
            <rFont val="Tahoma"/>
            <family val="2"/>
          </rPr>
          <t xml:space="preserve">Vandamme, Sara:
Annex CEL1
</t>
        </r>
        <r>
          <rPr>
            <sz val="11"/>
            <color indexed="81"/>
            <rFont val="Tahoma"/>
            <family val="2"/>
          </rPr>
          <t>BT2: L= 102.2 D= 6.2= 56%
TR2: L= 18.3 D= 4.5= 41%</t>
        </r>
      </text>
    </comment>
    <comment ref="E23" authorId="0">
      <text>
        <r>
          <rPr>
            <b/>
            <sz val="9"/>
            <color indexed="81"/>
            <rFont val="Tahoma"/>
            <family val="2"/>
          </rPr>
          <t>Vandamme, Sara:
GN1</t>
        </r>
        <r>
          <rPr>
            <sz val="11"/>
            <color indexed="81"/>
            <rFont val="Tahoma"/>
            <family val="2"/>
          </rPr>
          <t>: L= 27 D= 1.6= 0.7%
GT1: L= 35.7 D= 8= 3%
TR1: L= 1740.9 D= 140.7= 61%
TR2: L= 682.7 D= 80.5= 35%</t>
        </r>
      </text>
    </comment>
    <comment ref="G23" authorId="0">
      <text>
        <r>
          <rPr>
            <b/>
            <sz val="9"/>
            <color indexed="81"/>
            <rFont val="Tahoma"/>
            <family val="2"/>
          </rPr>
          <t>Vandamme, Sara:</t>
        </r>
        <r>
          <rPr>
            <sz val="9"/>
            <color indexed="81"/>
            <rFont val="Tahoma"/>
            <family val="2"/>
          </rPr>
          <t xml:space="preserve">
TR2:  L=1.5 D= 0.7= 100%</t>
        </r>
      </text>
    </comment>
    <comment ref="F25" authorId="0">
      <text>
        <r>
          <rPr>
            <b/>
            <sz val="9"/>
            <color indexed="81"/>
            <rFont val="Tahoma"/>
            <family val="2"/>
          </rPr>
          <t>Vandamme, Sara:</t>
        </r>
        <r>
          <rPr>
            <sz val="9"/>
            <color indexed="81"/>
            <rFont val="Tahoma"/>
            <family val="2"/>
          </rPr>
          <t xml:space="preserve">
BT2 : L= 156.7 D= 81.6= 23%
TR1:  L= 684.6 D= 176.3= 49%
TR2:  L=216.3 D= 100.7= 28%
GN1: L= 73.6 D= 2.6= 0.7%
GT1: L= 3.4 D= 1.1= 0.3%</t>
        </r>
      </text>
    </comment>
    <comment ref="H25" authorId="0">
      <text>
        <r>
          <rPr>
            <b/>
            <sz val="9"/>
            <color indexed="81"/>
            <rFont val="Tahoma"/>
            <family val="2"/>
          </rPr>
          <t>Vandamme, Sara:</t>
        </r>
        <r>
          <rPr>
            <sz val="9"/>
            <color indexed="81"/>
            <rFont val="Tahoma"/>
            <family val="2"/>
          </rPr>
          <t xml:space="preserve">
BT2 : L= 88.9 D= 32.9= 39%
TR1:  L= 84.4 D= 13.9= 17%
TR2:  L=71.2 D= 16.2= 19%
GN1: L= 148.5 D= 16.8= 20%
GT1: L= 9.7 D= 3.7= 4.5%</t>
        </r>
      </text>
    </comment>
  </commentList>
</comments>
</file>

<file path=xl/comments3.xml><?xml version="1.0" encoding="utf-8"?>
<comments xmlns="http://schemas.openxmlformats.org/spreadsheetml/2006/main">
  <authors>
    <author>Vandamme, Sara</author>
    <author>Boardroom-5th Floor</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advice http://www.ices.dk/sites/pub/Publication%20Reports/Advice/2015/2015/had-7b-k.pdf
catch options: Table 5.3.16.2: 
Total catch 2015 = 15 209 t
discards 2015 = 5 324 t
discard rate 2015= 5 324 /15 209 = 35.00%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I12" authorId="1">
      <text>
        <r>
          <rPr>
            <b/>
            <sz val="9"/>
            <color indexed="81"/>
            <rFont val="Tahoma"/>
            <family val="2"/>
          </rPr>
          <t xml:space="preserve">Boardroom-5th Floor:
Discussed in plenary, provided by AZTI: based on ICES DATA </t>
        </r>
      </text>
    </comment>
    <comment ref="D23" authorId="0">
      <text>
        <r>
          <rPr>
            <b/>
            <sz val="9"/>
            <color indexed="81"/>
            <rFont val="Tahoma"/>
            <family val="2"/>
          </rPr>
          <t xml:space="preserve">Vandamme, Sara:
</t>
        </r>
        <r>
          <rPr>
            <sz val="9"/>
            <color indexed="81"/>
            <rFont val="Tahoma"/>
            <family val="2"/>
          </rPr>
          <t>BT2: landings 102.4 Discards 648.8 = 95%</t>
        </r>
      </text>
    </comment>
    <comment ref="E23" authorId="0">
      <text>
        <r>
          <rPr>
            <b/>
            <sz val="9"/>
            <color indexed="81"/>
            <rFont val="Tahoma"/>
            <family val="2"/>
          </rPr>
          <t>Vandamme, Sara:</t>
        </r>
        <r>
          <rPr>
            <sz val="9"/>
            <color indexed="81"/>
            <rFont val="Tahoma"/>
            <family val="2"/>
          </rPr>
          <t xml:space="preserve">
TR1:  Landings 4321.5 Discards 1775.3 = 57%
TR2:  Landings 1315.4 Discards 1354.5= 43%</t>
        </r>
      </text>
    </comment>
    <comment ref="G23" authorId="0">
      <text>
        <r>
          <rPr>
            <b/>
            <sz val="9"/>
            <color indexed="81"/>
            <rFont val="Tahoma"/>
            <family val="2"/>
          </rPr>
          <t>Vandamme, Sara:</t>
        </r>
        <r>
          <rPr>
            <sz val="9"/>
            <color indexed="81"/>
            <rFont val="Tahoma"/>
            <family val="2"/>
          </rPr>
          <t xml:space="preserve">
TR2:  Landings 0.9 Discards 2.7 = 90%</t>
        </r>
      </text>
    </comment>
    <comment ref="I23" authorId="0">
      <text>
        <r>
          <rPr>
            <b/>
            <sz val="9"/>
            <color indexed="81"/>
            <rFont val="Tahoma"/>
            <family val="2"/>
          </rPr>
          <t>Vandamme, Sara:</t>
        </r>
        <r>
          <rPr>
            <sz val="9"/>
            <color indexed="81"/>
            <rFont val="Tahoma"/>
            <family val="2"/>
          </rPr>
          <t xml:space="preserve">
TR1:  Landings 0.3 Discards 0.3 = 100%</t>
        </r>
      </text>
    </comment>
    <comment ref="H24" authorId="0">
      <text>
        <r>
          <rPr>
            <b/>
            <sz val="9"/>
            <color indexed="81"/>
            <rFont val="Tahoma"/>
            <family val="2"/>
          </rPr>
          <t>Vandamme, Sara:</t>
        </r>
        <r>
          <rPr>
            <sz val="9"/>
            <color indexed="81"/>
            <rFont val="Tahoma"/>
            <family val="2"/>
          </rPr>
          <t xml:space="preserve">
BT2 landings 106.14
 Discards 332.2 = 39%
TR1: landings 490.1 / D: 359.5 = 42%
TR12: landings 113.1 / D: 156.1= 18% </t>
        </r>
      </text>
    </comment>
    <comment ref="F25" authorId="0">
      <text>
        <r>
          <rPr>
            <b/>
            <sz val="9"/>
            <color indexed="81"/>
            <rFont val="Tahoma"/>
            <family val="2"/>
          </rPr>
          <t>Vandamme, Sara:</t>
        </r>
        <r>
          <rPr>
            <sz val="9"/>
            <color indexed="81"/>
            <rFont val="Tahoma"/>
            <family val="2"/>
          </rPr>
          <t xml:space="preserve">
BT2 : Landings 197.8 Discards 453.1 = 14%
TR1:  Landings 1406.8 Discards 1706.1 = 52%
TR2:  Landings 501.8 Discards 1125.3 = 34%
 </t>
        </r>
      </text>
    </comment>
  </commentList>
</comments>
</file>

<file path=xl/comments4.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2015 advice http://www.ices.dk/sites/pub/Publication%20Reports/Advice/2015/2015/hke-nrtn.pdf
catch options: Table 9.3.14.2
Total catch 2015 = 124 467 t
PARTIAL discards 2015 = 15 837 t + ADDITIONAL discards = 2 753 t = 18 590
discard rate 2015= 18 590/124 467 = 14.94%</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I11" authorId="0">
      <text>
        <r>
          <rPr>
            <b/>
            <sz val="9"/>
            <color indexed="81"/>
            <rFont val="Tahoma"/>
            <family val="2"/>
          </rPr>
          <t>Vandamme, Sara:</t>
        </r>
        <r>
          <rPr>
            <sz val="9"/>
            <color indexed="81"/>
            <rFont val="Tahoma"/>
            <family val="2"/>
          </rPr>
          <t xml:space="preserve">
comments in plenary. Figures according to ICES advice
</t>
        </r>
      </text>
    </comment>
    <comment ref="D26"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BT2: L=9  D= 15.7= 98%
TR2:  L=0.3 D= 0.4</t>
        </r>
        <r>
          <rPr>
            <sz val="9"/>
            <color indexed="81"/>
            <rFont val="Tahoma"/>
            <family val="2"/>
          </rPr>
          <t xml:space="preserve">
</t>
        </r>
      </text>
    </comment>
    <comment ref="E26"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GN1: L=11962.2  D= 197.7= 11%
TR1:  L=2295.7 D= 431.9= 23%</t>
        </r>
        <r>
          <rPr>
            <sz val="9"/>
            <color indexed="81"/>
            <rFont val="Tahoma"/>
            <family val="2"/>
          </rPr>
          <t xml:space="preserve">
</t>
        </r>
        <r>
          <rPr>
            <sz val="11"/>
            <color indexed="81"/>
            <rFont val="Tahoma"/>
            <family val="2"/>
          </rPr>
          <t>TR2:  L=686.7 D= 1236.2= 66%</t>
        </r>
        <r>
          <rPr>
            <sz val="9"/>
            <color indexed="81"/>
            <rFont val="Tahoma"/>
            <family val="2"/>
          </rPr>
          <t xml:space="preserve">
</t>
        </r>
      </text>
    </comment>
    <comment ref="F26"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BT2: L=74.6  D= 110.6= 12%
TR1:  L=1389.8 D= 342.9= 36%</t>
        </r>
        <r>
          <rPr>
            <sz val="9"/>
            <color indexed="81"/>
            <rFont val="Tahoma"/>
            <family val="2"/>
          </rPr>
          <t xml:space="preserve">
</t>
        </r>
        <r>
          <rPr>
            <sz val="11"/>
            <color indexed="81"/>
            <rFont val="Tahoma"/>
            <family val="2"/>
          </rPr>
          <t>TR2:  L=290.7 D= 498.1= 52%</t>
        </r>
        <r>
          <rPr>
            <sz val="9"/>
            <color indexed="81"/>
            <rFont val="Tahoma"/>
            <family val="2"/>
          </rPr>
          <t xml:space="preserve">
</t>
        </r>
      </text>
    </comment>
    <comment ref="H26"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BT2: L=14.3  D= 13.6= 6%
GN1:  L=1130.9  D= 20.2= 9%
TR1:  L=567.5 D= 121.8= 55%</t>
        </r>
        <r>
          <rPr>
            <sz val="9"/>
            <color indexed="81"/>
            <rFont val="Tahoma"/>
            <family val="2"/>
          </rPr>
          <t xml:space="preserve">
</t>
        </r>
        <r>
          <rPr>
            <sz val="11"/>
            <color indexed="81"/>
            <rFont val="Tahoma"/>
            <family val="2"/>
          </rPr>
          <t>TR2:  L=48.1 D= 65= 29%</t>
        </r>
        <r>
          <rPr>
            <sz val="9"/>
            <color indexed="81"/>
            <rFont val="Tahoma"/>
            <family val="2"/>
          </rPr>
          <t xml:space="preserve">
</t>
        </r>
      </text>
    </comment>
    <comment ref="I26" authorId="0">
      <text>
        <r>
          <rPr>
            <b/>
            <sz val="9"/>
            <color indexed="81"/>
            <rFont val="Tahoma"/>
            <family val="2"/>
          </rPr>
          <t>Vandamme, Sara:</t>
        </r>
        <r>
          <rPr>
            <sz val="9"/>
            <color indexed="81"/>
            <rFont val="Tahoma"/>
            <family val="2"/>
          </rPr>
          <t xml:space="preserve">
</t>
        </r>
        <r>
          <rPr>
            <b/>
            <sz val="11"/>
            <color indexed="81"/>
            <rFont val="Tahoma"/>
            <family val="2"/>
          </rPr>
          <t>Annex CEL1 - landings 15 898.4 - discards: 393.3</t>
        </r>
        <r>
          <rPr>
            <sz val="11"/>
            <color indexed="81"/>
            <rFont val="Tahoma"/>
            <family val="2"/>
          </rPr>
          <t xml:space="preserve">
TR1:  L=1586.3 D= 389.6= %</t>
        </r>
        <r>
          <rPr>
            <sz val="9"/>
            <color indexed="81"/>
            <rFont val="Tahoma"/>
            <family val="2"/>
          </rPr>
          <t xml:space="preserve">
</t>
        </r>
        <r>
          <rPr>
            <sz val="9"/>
            <color indexed="81"/>
            <rFont val="Tahoma"/>
            <family val="2"/>
          </rPr>
          <t xml:space="preserve">
</t>
        </r>
      </text>
    </comment>
  </commentList>
</comments>
</file>

<file path=xl/comments5.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advice http://www.ices.dk/sites/pub/Publication%20Reports/Advice/2015/2015/mgw-78.pdf
catch options
Discarding occurs, but the discard rate is known only for some fleets
Table 5.3.23.6: history of catch and landings (2014) 
Total catch 2014 = 15 456 t
discards = 2 179 t
discard rate = 2 179/15 456 = 14.10%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I13" authorId="0">
      <text>
        <r>
          <rPr>
            <b/>
            <sz val="9"/>
            <color indexed="81"/>
            <rFont val="Tahoma"/>
            <family val="2"/>
          </rPr>
          <t>Vandamme, Sara:</t>
        </r>
        <r>
          <rPr>
            <sz val="9"/>
            <color indexed="81"/>
            <rFont val="Tahoma"/>
            <family val="2"/>
          </rPr>
          <t xml:space="preserve">
according to AZTI, should be 15% DR</t>
        </r>
      </text>
    </comment>
    <comment ref="D23"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BT2: L=228.2  D= 4.9= 35%
TR2:  L=11.5 D= 9= 64%</t>
        </r>
        <r>
          <rPr>
            <sz val="9"/>
            <color indexed="81"/>
            <rFont val="Tahoma"/>
            <family val="2"/>
          </rPr>
          <t xml:space="preserve">
</t>
        </r>
      </text>
    </comment>
    <comment ref="E23"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TR1: L=2192.1  D= 319.8= 24%
TR2:  L=1535.1 D= 1020.7= 76%</t>
        </r>
        <r>
          <rPr>
            <sz val="9"/>
            <color indexed="81"/>
            <rFont val="Tahoma"/>
            <family val="2"/>
          </rPr>
          <t xml:space="preserve">
</t>
        </r>
      </text>
    </comment>
    <comment ref="F23"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BT2: L=699.6  D= 53.1= 8%
TR1:  L=1200.2 D= 264.6= 41%
TR2:  L=495.3 D= 322.7= 50%</t>
        </r>
        <r>
          <rPr>
            <sz val="9"/>
            <color indexed="81"/>
            <rFont val="Tahoma"/>
            <family val="2"/>
          </rPr>
          <t xml:space="preserve">
</t>
        </r>
      </text>
    </comment>
    <comment ref="H23" authorId="0">
      <text>
        <r>
          <rPr>
            <b/>
            <sz val="9"/>
            <color indexed="81"/>
            <rFont val="Tahoma"/>
            <family val="2"/>
          </rPr>
          <t>Vandamme, Sara:</t>
        </r>
        <r>
          <rPr>
            <sz val="9"/>
            <color indexed="81"/>
            <rFont val="Tahoma"/>
            <family val="2"/>
          </rPr>
          <t xml:space="preserve">
</t>
        </r>
        <r>
          <rPr>
            <b/>
            <sz val="11"/>
            <color indexed="81"/>
            <rFont val="Tahoma"/>
            <family val="2"/>
          </rPr>
          <t>Annex CEL1</t>
        </r>
        <r>
          <rPr>
            <sz val="11"/>
            <color indexed="81"/>
            <rFont val="Tahoma"/>
            <family val="2"/>
          </rPr>
          <t xml:space="preserve">
BT2: L=798.8  D= 57.8= 10%
TR1 : L= 1823.3. D= 301.5=52%
TR2:  L=316.4 D= 216.7= 38%
</t>
        </r>
      </text>
    </comment>
    <comment ref="I23"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TR2:  L=3069.3 D= 513.6= 100%</t>
        </r>
        <r>
          <rPr>
            <sz val="9"/>
            <color indexed="81"/>
            <rFont val="Tahoma"/>
            <family val="2"/>
          </rPr>
          <t xml:space="preserve">
</t>
        </r>
      </text>
    </comment>
  </commentList>
</comments>
</file>

<file path=xl/comments6.xml><?xml version="1.0" encoding="utf-8"?>
<comments xmlns="http://schemas.openxmlformats.org/spreadsheetml/2006/main">
  <authors>
    <author>Vandamme, Sara</author>
    <author>Stuart Reeves</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advice http://www.ices.dk/sites/pub/Publication%20Reports/Advice/2015/2015/nep-19.pdf
catch options
discard proportion = 49% (proportion by number)
discard survival rate = 25%
dead discard rate= 42.3% average 2012-2014 (proportion by number)
http://www.ices.dk/sites/pub/Publication%20Reports/Advice/2015/2015/nep-22.pdf
catch options
discard proportion = 21% (proportion by number)
discard survival rate = 25%
dead discard rate= 16.6% average 2012-2014 (proportion by number)
http://www.ices.dk/sites/pub/Publication%20Reports/Advice/2015/2015/nep-2021.pdf
catch options
discard proportion = 45.4% (proportion by number)
discard survival rate = 25%
dead discard rate= 38.3% average 2012-2014 (proportion by number)
http://www.ices.dk/sites/pub/Publication%20Reports/Advice/2015/2015/nep-oth-7.pdf
catch options
dead discard rate= unknown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F11" authorId="1">
      <text>
        <r>
          <rPr>
            <b/>
            <sz val="9"/>
            <color indexed="81"/>
            <rFont val="Tahoma"/>
            <family val="2"/>
          </rPr>
          <t>Stuart Reeves:</t>
        </r>
        <r>
          <rPr>
            <sz val="9"/>
            <color indexed="81"/>
            <rFont val="Tahoma"/>
            <family val="2"/>
          </rPr>
          <t xml:space="preserve">
7.a data added</t>
        </r>
      </text>
    </comment>
    <comment ref="H11" authorId="1">
      <text>
        <r>
          <rPr>
            <b/>
            <sz val="9"/>
            <color indexed="81"/>
            <rFont val="Tahoma"/>
            <family val="2"/>
          </rPr>
          <t>Stuart Reeves:</t>
        </r>
        <r>
          <rPr>
            <sz val="9"/>
            <color indexed="81"/>
            <rFont val="Tahoma"/>
            <family val="2"/>
          </rPr>
          <t xml:space="preserve">
7.a data added to landings &amp; discards</t>
        </r>
      </text>
    </comment>
    <comment ref="E23" authorId="0">
      <text>
        <r>
          <rPr>
            <b/>
            <sz val="9"/>
            <color indexed="81"/>
            <rFont val="Tahoma"/>
            <family val="2"/>
          </rPr>
          <t>Vandamme, Sara:</t>
        </r>
        <r>
          <rPr>
            <sz val="9"/>
            <color indexed="81"/>
            <rFont val="Tahoma"/>
            <family val="2"/>
          </rPr>
          <t xml:space="preserve">
</t>
        </r>
        <r>
          <rPr>
            <b/>
            <sz val="9"/>
            <color indexed="81"/>
            <rFont val="Tahoma"/>
            <family val="2"/>
          </rPr>
          <t xml:space="preserve">Annex CEL1 </t>
        </r>
        <r>
          <rPr>
            <sz val="9"/>
            <color indexed="81"/>
            <rFont val="Tahoma"/>
            <family val="2"/>
          </rPr>
          <t xml:space="preserve">
TR1:  L= 366.8 D= 27.8=99 %
TR2:  L=4.8 D= 0.3= %
</t>
        </r>
      </text>
    </comment>
    <comment ref="F23" authorId="0">
      <text>
        <r>
          <rPr>
            <b/>
            <sz val="9"/>
            <color indexed="81"/>
            <rFont val="Tahoma"/>
            <family val="2"/>
          </rPr>
          <t>Vandamme, Sara:</t>
        </r>
        <r>
          <rPr>
            <sz val="9"/>
            <color indexed="81"/>
            <rFont val="Tahoma"/>
            <family val="2"/>
          </rPr>
          <t xml:space="preserve">
</t>
        </r>
        <r>
          <rPr>
            <b/>
            <sz val="9"/>
            <color indexed="81"/>
            <rFont val="Tahoma"/>
            <family val="2"/>
          </rPr>
          <t>Annex CEL1 - landings 6017- Discards 346.9</t>
        </r>
        <r>
          <rPr>
            <sz val="9"/>
            <color indexed="81"/>
            <rFont val="Tahoma"/>
            <family val="2"/>
          </rPr>
          <t xml:space="preserve">
TR1:  L=2258 D= 149.0= %
TR2:  L=3691.1 D= 198= %
</t>
        </r>
        <r>
          <rPr>
            <b/>
            <sz val="9"/>
            <color indexed="81"/>
            <rFont val="Tahoma"/>
            <family val="2"/>
          </rPr>
          <t>Annex IIa (3C) lanidngs: 2290.1 - discards= 929.2</t>
        </r>
        <r>
          <rPr>
            <sz val="9"/>
            <color indexed="81"/>
            <rFont val="Tahoma"/>
            <family val="2"/>
          </rPr>
          <t xml:space="preserve">
TR1:  L=49.6 D= 21.9= %
TR2:  L=2237.4  D= 907.3= %
</t>
        </r>
        <r>
          <rPr>
            <b/>
            <sz val="9"/>
            <color indexed="81"/>
            <rFont val="Tahoma"/>
            <family val="2"/>
          </rPr>
          <t>Total:</t>
        </r>
        <r>
          <rPr>
            <sz val="9"/>
            <color indexed="81"/>
            <rFont val="Tahoma"/>
            <family val="2"/>
          </rPr>
          <t xml:space="preserve"> 
TR1: D= 170.9 = 13%
TR2: D= 1105.3= 87%</t>
        </r>
      </text>
    </comment>
    <comment ref="H23" authorId="0">
      <text>
        <r>
          <rPr>
            <b/>
            <sz val="9"/>
            <color indexed="81"/>
            <rFont val="Tahoma"/>
            <family val="2"/>
          </rPr>
          <t>Vandamme, Sara:</t>
        </r>
        <r>
          <rPr>
            <sz val="9"/>
            <color indexed="81"/>
            <rFont val="Tahoma"/>
            <family val="2"/>
          </rPr>
          <t xml:space="preserve">
</t>
        </r>
        <r>
          <rPr>
            <b/>
            <sz val="9"/>
            <color indexed="81"/>
            <rFont val="Tahoma"/>
            <family val="2"/>
          </rPr>
          <t xml:space="preserve">Annex CEL1 </t>
        </r>
        <r>
          <rPr>
            <sz val="9"/>
            <color indexed="81"/>
            <rFont val="Tahoma"/>
            <family val="2"/>
          </rPr>
          <t xml:space="preserve">
TR1:  L= 235.5 D= 16.7= %
TR2:  L=134.3 D= 6.8= %
</t>
        </r>
        <r>
          <rPr>
            <b/>
            <sz val="9"/>
            <color indexed="81"/>
            <rFont val="Tahoma"/>
            <family val="2"/>
          </rPr>
          <t xml:space="preserve">Annex IIa (3C) 
</t>
        </r>
        <r>
          <rPr>
            <sz val="9"/>
            <color indexed="81"/>
            <rFont val="Tahoma"/>
            <family val="2"/>
          </rPr>
          <t xml:space="preserve">TR2: L= 6723.3 D= 1379.0
</t>
        </r>
        <r>
          <rPr>
            <b/>
            <sz val="9"/>
            <color indexed="81"/>
            <rFont val="Tahoma"/>
            <family val="2"/>
          </rPr>
          <t xml:space="preserve">Total: </t>
        </r>
        <r>
          <rPr>
            <sz val="9"/>
            <color indexed="81"/>
            <rFont val="Tahoma"/>
            <family val="2"/>
          </rPr>
          <t xml:space="preserve">
TR2: D= 1385.8= 99%</t>
        </r>
      </text>
    </comment>
    <comment ref="I23" authorId="0">
      <text>
        <r>
          <rPr>
            <b/>
            <sz val="9"/>
            <color indexed="81"/>
            <rFont val="Tahoma"/>
            <family val="2"/>
          </rPr>
          <t>Vandamme, Sara:</t>
        </r>
        <r>
          <rPr>
            <sz val="9"/>
            <color indexed="81"/>
            <rFont val="Tahoma"/>
            <family val="2"/>
          </rPr>
          <t xml:space="preserve">
</t>
        </r>
        <r>
          <rPr>
            <b/>
            <sz val="9"/>
            <color indexed="81"/>
            <rFont val="Tahoma"/>
            <family val="2"/>
          </rPr>
          <t>Annex CEL1</t>
        </r>
        <r>
          <rPr>
            <sz val="9"/>
            <color indexed="81"/>
            <rFont val="Tahoma"/>
            <family val="2"/>
          </rPr>
          <t xml:space="preserve">
TR1:  L=85.5 D= 7.6= 95%
</t>
        </r>
      </text>
    </comment>
  </commentList>
</comments>
</file>

<file path=xl/comments7.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advice http://www.ices.dk/sites/pub/Publication%20Reports/Advice/2015/2015/ple-celt.pdf
catch options:
Discard rate (average 2012–2014): 72%
Table 5.3.38.6: 
Total catch 2014 = 1568 t
discards 2014 = 1158 t
discard rate 2015= 1158/1568 = 73.85%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D23" authorId="0">
      <text>
        <r>
          <rPr>
            <b/>
            <sz val="9"/>
            <color indexed="81"/>
            <rFont val="Tahoma"/>
            <family val="2"/>
          </rPr>
          <t>Vandamme, Sara:</t>
        </r>
        <r>
          <rPr>
            <sz val="9"/>
            <color indexed="81"/>
            <rFont val="Tahoma"/>
            <family val="2"/>
          </rPr>
          <t xml:space="preserve">
</t>
        </r>
        <r>
          <rPr>
            <b/>
            <sz val="9"/>
            <color indexed="81"/>
            <rFont val="Tahoma"/>
            <family val="2"/>
          </rPr>
          <t xml:space="preserve">Annex CEL2 </t>
        </r>
        <r>
          <rPr>
            <sz val="9"/>
            <color indexed="81"/>
            <rFont val="Tahoma"/>
            <family val="2"/>
          </rPr>
          <t xml:space="preserve">
BT2 : L= 164.3 D= 280.2= 58%
TR2:  L=21.3 D= 202= 42%
</t>
        </r>
      </text>
    </comment>
    <comment ref="E23" authorId="0">
      <text>
        <r>
          <rPr>
            <b/>
            <sz val="9"/>
            <color indexed="81"/>
            <rFont val="Tahoma"/>
            <family val="2"/>
          </rPr>
          <t>Vandamme, Sara:</t>
        </r>
        <r>
          <rPr>
            <sz val="9"/>
            <color indexed="81"/>
            <rFont val="Tahoma"/>
            <family val="2"/>
          </rPr>
          <t xml:space="preserve">
</t>
        </r>
        <r>
          <rPr>
            <b/>
            <sz val="9"/>
            <color indexed="81"/>
            <rFont val="Tahoma"/>
            <family val="2"/>
          </rPr>
          <t>Annex CEL2</t>
        </r>
        <r>
          <rPr>
            <sz val="9"/>
            <color indexed="81"/>
            <rFont val="Tahoma"/>
            <family val="2"/>
          </rPr>
          <t xml:space="preserve">
TR1 : L= 107.1 D= 514.3= 93%
TR2:  L=1.1 D= 14.8= 3%
</t>
        </r>
      </text>
    </comment>
    <comment ref="F23" authorId="0">
      <text>
        <r>
          <rPr>
            <b/>
            <sz val="9"/>
            <color indexed="81"/>
            <rFont val="Tahoma"/>
            <family val="2"/>
          </rPr>
          <t>Vandamme, Sara:</t>
        </r>
        <r>
          <rPr>
            <sz val="9"/>
            <color indexed="81"/>
            <rFont val="Tahoma"/>
            <family val="2"/>
          </rPr>
          <t xml:space="preserve">
</t>
        </r>
        <r>
          <rPr>
            <b/>
            <sz val="9"/>
            <color indexed="81"/>
            <rFont val="Tahoma"/>
            <family val="2"/>
          </rPr>
          <t xml:space="preserve">Annex CEL2
</t>
        </r>
        <r>
          <rPr>
            <sz val="9"/>
            <color indexed="81"/>
            <rFont val="Tahoma"/>
            <family val="2"/>
          </rPr>
          <t xml:space="preserve">BT2: L= 11.5 D= 185.4= 43%
TR1 : L= 31.9 D= 164.3= 38%
TR2:  L=11 D= 81.7= 19%
</t>
        </r>
      </text>
    </comment>
    <comment ref="H23" authorId="0">
      <text>
        <r>
          <rPr>
            <b/>
            <sz val="9"/>
            <color indexed="81"/>
            <rFont val="Tahoma"/>
            <family val="2"/>
          </rPr>
          <t>Vandamme, Sara:</t>
        </r>
        <r>
          <rPr>
            <sz val="9"/>
            <color indexed="81"/>
            <rFont val="Tahoma"/>
            <family val="2"/>
          </rPr>
          <t xml:space="preserve">
</t>
        </r>
        <r>
          <rPr>
            <b/>
            <sz val="9"/>
            <color indexed="81"/>
            <rFont val="Tahoma"/>
            <family val="2"/>
          </rPr>
          <t>Annex CEL2</t>
        </r>
        <r>
          <rPr>
            <sz val="9"/>
            <color indexed="81"/>
            <rFont val="Tahoma"/>
            <family val="2"/>
          </rPr>
          <t xml:space="preserve">
BT2: L= 11.2  D= 38.5= 42%
TR1 : L= 2.6 D= 10.3= 11%
TR2:  L=7.9 D= 42.1= 46%
</t>
        </r>
      </text>
    </comment>
  </commentList>
</comments>
</file>

<file path=xl/comments8.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advice http://www.ices.dk/sites/pub/Publication%20Reports/Advice/2015/2015/ple-7h-k.pdf
catch options:
Table 5.3.39.2: 
Discard rate (average 2012–2014): Unknown
Table 5.3.39.4: Discards are known to take place but cannot be quantified for the entire stock area. Discards (30% in
weight) are only quantified for Divisions VIIj,k (86% of the landings in Divisions VIIj,k, which corresponds
to only 45% of the landings in Divisions VIIh–k).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D23" authorId="0">
      <text>
        <r>
          <rPr>
            <b/>
            <sz val="9"/>
            <color indexed="81"/>
            <rFont val="Tahoma"/>
            <family val="2"/>
          </rPr>
          <t>Vandamme, Sara:</t>
        </r>
        <r>
          <rPr>
            <sz val="9"/>
            <color indexed="81"/>
            <rFont val="Tahoma"/>
            <family val="2"/>
          </rPr>
          <t xml:space="preserve">
</t>
        </r>
        <r>
          <rPr>
            <b/>
            <sz val="9"/>
            <color indexed="81"/>
            <rFont val="Tahoma"/>
            <family val="2"/>
          </rPr>
          <t>Annex CEL1 - landings 302.3- Discards 451.1</t>
        </r>
        <r>
          <rPr>
            <sz val="9"/>
            <color indexed="81"/>
            <rFont val="Tahoma"/>
            <family val="2"/>
          </rPr>
          <t xml:space="preserve">
BT2: L=264.1  D= 407.2= %
TR2:  L=37.4 D= 41.4= %
</t>
        </r>
      </text>
    </comment>
    <comment ref="E23" authorId="0">
      <text>
        <r>
          <rPr>
            <b/>
            <sz val="9"/>
            <color indexed="81"/>
            <rFont val="Tahoma"/>
            <family val="2"/>
          </rPr>
          <t>Vandamme, Sara:</t>
        </r>
        <r>
          <rPr>
            <sz val="9"/>
            <color indexed="81"/>
            <rFont val="Tahoma"/>
            <family val="2"/>
          </rPr>
          <t xml:space="preserve">
</t>
        </r>
        <r>
          <rPr>
            <b/>
            <sz val="9"/>
            <color indexed="81"/>
            <rFont val="Tahoma"/>
            <family val="2"/>
          </rPr>
          <t>Annex CEL1 - landings 401.8 - Discards 497.7</t>
        </r>
        <r>
          <rPr>
            <sz val="9"/>
            <color indexed="81"/>
            <rFont val="Tahoma"/>
            <family val="2"/>
          </rPr>
          <t xml:space="preserve">
TR1 : L= 189.9 D= 256.5= %
TR2:  L=171.7 D= 145.6= %
</t>
        </r>
      </text>
    </comment>
    <comment ref="F23" authorId="0">
      <text>
        <r>
          <rPr>
            <b/>
            <sz val="9"/>
            <color indexed="81"/>
            <rFont val="Tahoma"/>
            <family val="2"/>
          </rPr>
          <t>Vandamme, Sara:</t>
        </r>
        <r>
          <rPr>
            <sz val="9"/>
            <color indexed="81"/>
            <rFont val="Tahoma"/>
            <family val="2"/>
          </rPr>
          <t xml:space="preserve">
</t>
        </r>
        <r>
          <rPr>
            <b/>
            <sz val="9"/>
            <color indexed="81"/>
            <rFont val="Tahoma"/>
            <family val="2"/>
          </rPr>
          <t>Annex CEL1 - landings 100.3- Discards 479.4</t>
        </r>
        <r>
          <rPr>
            <sz val="9"/>
            <color indexed="81"/>
            <rFont val="Tahoma"/>
            <family val="2"/>
          </rPr>
          <t xml:space="preserve">
BT2: L=11.6D= 185.4= %
TR1:  L=47.0 D= 179.7= %
TR2:  L=34.9 D= 114.3= %
</t>
        </r>
      </text>
    </comment>
    <comment ref="G23" authorId="0">
      <text>
        <r>
          <rPr>
            <b/>
            <sz val="9"/>
            <color indexed="81"/>
            <rFont val="Tahoma"/>
            <family val="2"/>
          </rPr>
          <t>Vandamme, Sara:</t>
        </r>
        <r>
          <rPr>
            <sz val="9"/>
            <color indexed="81"/>
            <rFont val="Tahoma"/>
            <family val="2"/>
          </rPr>
          <t xml:space="preserve">
</t>
        </r>
        <r>
          <rPr>
            <b/>
            <sz val="9"/>
            <color indexed="81"/>
            <rFont val="Tahoma"/>
            <family val="2"/>
          </rPr>
          <t>Annex CEL1 - landings 0.1- Discards 0.1</t>
        </r>
        <r>
          <rPr>
            <sz val="9"/>
            <color indexed="81"/>
            <rFont val="Tahoma"/>
            <family val="2"/>
          </rPr>
          <t xml:space="preserve">
TR2:  L=0.1 D= 0.1= %
</t>
        </r>
      </text>
    </comment>
    <comment ref="H23" authorId="0">
      <text>
        <r>
          <rPr>
            <b/>
            <sz val="9"/>
            <color indexed="81"/>
            <rFont val="Tahoma"/>
            <family val="2"/>
          </rPr>
          <t>Vandamme, Sara:</t>
        </r>
        <r>
          <rPr>
            <sz val="9"/>
            <color indexed="81"/>
            <rFont val="Tahoma"/>
            <family val="2"/>
          </rPr>
          <t xml:space="preserve">
</t>
        </r>
        <r>
          <rPr>
            <b/>
            <sz val="9"/>
            <color indexed="81"/>
            <rFont val="Tahoma"/>
            <family val="2"/>
          </rPr>
          <t>Annex CEL1 - landings 948.2 - Discards 948.9</t>
        </r>
        <r>
          <rPr>
            <sz val="9"/>
            <color indexed="81"/>
            <rFont val="Tahoma"/>
            <family val="2"/>
          </rPr>
          <t xml:space="preserve">
BT2 : L= 611.8 D= 519.7= %
TR1:  L=47.5 D= 74.9= %
TR2:  L=259.2 D= 346= %
</t>
        </r>
      </text>
    </comment>
  </commentList>
</comments>
</file>

<file path=xl/comments9.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2015 advice http://www.ices.dk/sites/pub/Publication%20Reports/Advice/2015/2015/pol-celt.pdf
Catch options
Table 5.3.40.2: discard rate neligible (less than 0.5% of catch)</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D23"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BT2: L=13.37 D= 0.08= %
TR2:  L=8.94 D= 0= %</t>
        </r>
        <r>
          <rPr>
            <sz val="9"/>
            <color indexed="81"/>
            <rFont val="Tahoma"/>
            <family val="2"/>
          </rPr>
          <t xml:space="preserve">
</t>
        </r>
      </text>
    </comment>
    <comment ref="E23"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LL1: L= 209.15 D= 3.02= 37.8%
GT1: L= 39.98 D= 3.95= 49.4%
TR1: L=246.79  D= 0= %
TR2:  L=400.83 D= 0= %</t>
        </r>
        <r>
          <rPr>
            <sz val="9"/>
            <color indexed="81"/>
            <rFont val="Tahoma"/>
            <family val="2"/>
          </rPr>
          <t xml:space="preserve">
</t>
        </r>
      </text>
    </comment>
    <comment ref="F23"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GN1: L= 437.97 D= 4.87= %
TR1:  L=239.86 D= 0
</t>
        </r>
        <r>
          <rPr>
            <sz val="9"/>
            <color indexed="81"/>
            <rFont val="Tahoma"/>
            <family val="2"/>
          </rPr>
          <t xml:space="preserve">
</t>
        </r>
      </text>
    </comment>
    <comment ref="H23"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GN1: L= 1118.49 D= 11.12= 65%
LL1:  L=136.24 D= 6.74=40%
</t>
        </r>
        <r>
          <rPr>
            <sz val="9"/>
            <color indexed="81"/>
            <rFont val="Tahoma"/>
            <family val="2"/>
          </rPr>
          <t xml:space="preserve">
</t>
        </r>
      </text>
    </comment>
    <comment ref="I23"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LL1: L= 13.59 D= 0.05= %
TR1:  L=6.68 D= 0
</t>
        </r>
        <r>
          <rPr>
            <sz val="9"/>
            <color indexed="81"/>
            <rFont val="Tahoma"/>
            <family val="2"/>
          </rPr>
          <t xml:space="preserve">
</t>
        </r>
      </text>
    </comment>
  </commentList>
</comments>
</file>

<file path=xl/sharedStrings.xml><?xml version="1.0" encoding="utf-8"?>
<sst xmlns="http://schemas.openxmlformats.org/spreadsheetml/2006/main" count="3482" uniqueCount="427">
  <si>
    <t>Belgium</t>
  </si>
  <si>
    <t>France</t>
  </si>
  <si>
    <t>Exemptions</t>
  </si>
  <si>
    <t>Quota</t>
  </si>
  <si>
    <t>Swapping</t>
  </si>
  <si>
    <t>Remove TAC</t>
  </si>
  <si>
    <t xml:space="preserve">Merge TAC regions </t>
  </si>
  <si>
    <t xml:space="preserve">Selectivity </t>
  </si>
  <si>
    <t>Ireland</t>
  </si>
  <si>
    <t xml:space="preserve">Spain </t>
  </si>
  <si>
    <t xml:space="preserve">Interspecies Flexibility </t>
  </si>
  <si>
    <t>Others Quota</t>
  </si>
  <si>
    <t xml:space="preserve">Member States  </t>
  </si>
  <si>
    <t xml:space="preserve">Avoidance </t>
  </si>
  <si>
    <t xml:space="preserve">High survival </t>
  </si>
  <si>
    <t xml:space="preserve">Ignore chokes caused by secondary species </t>
  </si>
  <si>
    <t>Postpone Fmsy target</t>
  </si>
  <si>
    <t>UK (Northern Ireland)</t>
  </si>
  <si>
    <t xml:space="preserve">UK (Scotland) </t>
  </si>
  <si>
    <t xml:space="preserve">The Netherlands </t>
  </si>
  <si>
    <t xml:space="preserve">* Responsibility for this action : </t>
  </si>
  <si>
    <t>Individual vessels</t>
  </si>
  <si>
    <t>Producer Organisation (PO)</t>
  </si>
  <si>
    <t>Member States: avoid chokes</t>
  </si>
  <si>
    <t>Regional Member States</t>
  </si>
  <si>
    <t>European Commission</t>
  </si>
  <si>
    <t>Council of Ministers</t>
  </si>
  <si>
    <t xml:space="preserve">Co-decision </t>
  </si>
  <si>
    <r>
      <rPr>
        <sz val="16"/>
        <color rgb="FF00B050"/>
        <rFont val="Calibri"/>
        <family val="2"/>
        <scheme val="minor"/>
      </rPr>
      <t>"Y" for yes</t>
    </r>
    <r>
      <rPr>
        <sz val="16"/>
        <color theme="1"/>
        <rFont val="Calibri"/>
        <family val="2"/>
        <scheme val="minor"/>
      </rPr>
      <t xml:space="preserve">, </t>
    </r>
    <r>
      <rPr>
        <sz val="16"/>
        <color rgb="FFFF0000"/>
        <rFont val="Calibri"/>
        <family val="2"/>
        <scheme val="minor"/>
      </rPr>
      <t>"N" for no</t>
    </r>
    <r>
      <rPr>
        <sz val="16"/>
        <rFont val="Calibri"/>
        <family val="2"/>
        <scheme val="minor"/>
      </rPr>
      <t>, "?" if unknown</t>
    </r>
  </si>
  <si>
    <t>Estimated reduction of the choke problem after "Other" mitigation actions:</t>
  </si>
  <si>
    <r>
      <t xml:space="preserve">de minimis </t>
    </r>
    <r>
      <rPr>
        <b/>
        <sz val="16"/>
        <color theme="1"/>
        <rFont val="Calibri"/>
        <family val="2"/>
        <scheme val="minor"/>
      </rPr>
      <t>(based on single TAC)</t>
    </r>
  </si>
  <si>
    <r>
      <t>d</t>
    </r>
    <r>
      <rPr>
        <b/>
        <i/>
        <sz val="16"/>
        <color theme="1"/>
        <rFont val="Calibri"/>
        <family val="2"/>
        <scheme val="minor"/>
      </rPr>
      <t xml:space="preserve">e minimis </t>
    </r>
    <r>
      <rPr>
        <b/>
        <sz val="16"/>
        <color theme="1"/>
        <rFont val="Calibri"/>
        <family val="2"/>
        <scheme val="minor"/>
      </rPr>
      <t>(based on combined TACs)</t>
    </r>
  </si>
  <si>
    <r>
      <t xml:space="preserve">Other Possible Actions 
</t>
    </r>
    <r>
      <rPr>
        <b/>
        <sz val="14"/>
        <color theme="1"/>
        <rFont val="Calibri"/>
        <family val="2"/>
        <scheme val="minor"/>
      </rPr>
      <t>(Not before 2019)</t>
    </r>
  </si>
  <si>
    <t xml:space="preserve">UK </t>
  </si>
  <si>
    <t>UK (England-Wales)</t>
  </si>
  <si>
    <t xml:space="preserve">NWWAC Choke Mitigation Tool </t>
  </si>
  <si>
    <t>Mitigation actions:</t>
  </si>
  <si>
    <t xml:space="preserve">Reason for using the action </t>
  </si>
  <si>
    <t>Indicate how much relief exemptions will provide:</t>
  </si>
  <si>
    <r>
      <t xml:space="preserve">"Y" for yes, </t>
    </r>
    <r>
      <rPr>
        <sz val="16"/>
        <color rgb="FFFF0000"/>
        <rFont val="Calibri"/>
        <family val="2"/>
        <scheme val="minor"/>
      </rPr>
      <t>"N" for no</t>
    </r>
    <r>
      <rPr>
        <sz val="16"/>
        <rFont val="Calibri"/>
        <family val="2"/>
        <scheme val="minor"/>
      </rPr>
      <t>, "?" or "0" for 0-TAC</t>
    </r>
  </si>
  <si>
    <r>
      <rPr>
        <sz val="16"/>
        <color rgb="FF00B050"/>
        <rFont val="Calibri"/>
        <family val="2"/>
        <scheme val="minor"/>
      </rPr>
      <t xml:space="preserve"> "Y" for yes</t>
    </r>
    <r>
      <rPr>
        <sz val="16"/>
        <rFont val="Calibri"/>
        <family val="2"/>
        <scheme val="minor"/>
      </rPr>
      <t>,</t>
    </r>
    <r>
      <rPr>
        <sz val="16"/>
        <color rgb="FFFF0000"/>
        <rFont val="Calibri"/>
        <family val="2"/>
        <scheme val="minor"/>
      </rPr>
      <t xml:space="preserve"> "N" for no</t>
    </r>
    <r>
      <rPr>
        <sz val="16"/>
        <rFont val="Calibri"/>
        <family val="2"/>
        <scheme val="minor"/>
      </rPr>
      <t>, "?", "0" (0-TAC)  or  "Little" (Discard Rate &gt;&gt; DM)  or  "sufficient" (Discard Rate &lt; DM)</t>
    </r>
  </si>
  <si>
    <r>
      <rPr>
        <sz val="16"/>
        <color rgb="FF00B050"/>
        <rFont val="Calibri"/>
        <family val="2"/>
        <scheme val="minor"/>
      </rPr>
      <t>"Y" for yes</t>
    </r>
    <r>
      <rPr>
        <sz val="16"/>
        <color theme="1"/>
        <rFont val="Calibri"/>
        <family val="2"/>
        <scheme val="minor"/>
      </rPr>
      <t xml:space="preserve">, </t>
    </r>
    <r>
      <rPr>
        <sz val="16"/>
        <color rgb="FFFF0000"/>
        <rFont val="Calibri"/>
        <family val="2"/>
        <scheme val="minor"/>
      </rPr>
      <t>"N" for no</t>
    </r>
    <r>
      <rPr>
        <sz val="16"/>
        <color theme="1"/>
        <rFont val="Calibri"/>
        <family val="2"/>
        <scheme val="minor"/>
      </rPr>
      <t xml:space="preserve">, "?", </t>
    </r>
    <r>
      <rPr>
        <sz val="16"/>
        <rFont val="Calibri"/>
        <family val="2"/>
        <scheme val="minor"/>
      </rPr>
      <t>"0" for 0-TAC, No "SBL" for stocks outside Safe Biological Limits</t>
    </r>
  </si>
  <si>
    <r>
      <rPr>
        <b/>
        <sz val="12"/>
        <color rgb="FFFF0000"/>
        <rFont val="Calibri"/>
        <family val="2"/>
        <scheme val="minor"/>
      </rPr>
      <t xml:space="preserve">Definitions of the mitigation actions </t>
    </r>
    <r>
      <rPr>
        <sz val="12"/>
        <color theme="1"/>
        <rFont val="Calibri"/>
        <family val="2"/>
        <scheme val="minor"/>
      </rPr>
      <t xml:space="preserve">
</t>
    </r>
  </si>
  <si>
    <t>Union TAC for 2015 (t)</t>
  </si>
  <si>
    <t>Initial quota share 2015 (%)</t>
  </si>
  <si>
    <t>baseline</t>
  </si>
  <si>
    <r>
      <t>Estimated Surplus/</t>
    </r>
    <r>
      <rPr>
        <b/>
        <sz val="18"/>
        <color rgb="FFFF0000"/>
        <rFont val="Calibri"/>
        <family val="2"/>
        <scheme val="minor"/>
      </rPr>
      <t>Deficit</t>
    </r>
    <r>
      <rPr>
        <b/>
        <sz val="18"/>
        <color theme="1"/>
        <rFont val="Calibri"/>
        <family val="2"/>
        <scheme val="minor"/>
      </rPr>
      <t xml:space="preserve"> by Member State </t>
    </r>
  </si>
  <si>
    <r>
      <t>Estimated Surplus/</t>
    </r>
    <r>
      <rPr>
        <b/>
        <sz val="18"/>
        <color rgb="FFFF0000"/>
        <rFont val="Calibri"/>
        <family val="2"/>
        <scheme val="minor"/>
      </rPr>
      <t>Deficit</t>
    </r>
    <r>
      <rPr>
        <b/>
        <sz val="18"/>
        <rFont val="Calibri"/>
        <family val="2"/>
        <scheme val="minor"/>
      </rPr>
      <t xml:space="preserve"> by Member State (t) </t>
    </r>
  </si>
  <si>
    <t>Choke Category 2 (Regional) or 3 (Biological)?</t>
  </si>
  <si>
    <t xml:space="preserve">        Area 7.b-k - Cod - All Gears </t>
  </si>
  <si>
    <t xml:space="preserve">        Area 7.fg - Sole  - All Gears </t>
  </si>
  <si>
    <t xml:space="preserve">        Area 7.hjk - Sole - All Gears </t>
  </si>
  <si>
    <t xml:space="preserve">        Area 7.hjk - Plaice  - All Gears </t>
  </si>
  <si>
    <t xml:space="preserve">        Area 7.fg - Plaice  - All Gears </t>
  </si>
  <si>
    <t xml:space="preserve">        Area 7 - Nephrops - All Gears </t>
  </si>
  <si>
    <t xml:space="preserve">        Area 7 - Megrim - All Gears </t>
  </si>
  <si>
    <t xml:space="preserve">        Area 6 and 7 - Hake - All Gears </t>
  </si>
  <si>
    <t xml:space="preserve">        Area 7.b-k - Haddock - All Gears </t>
  </si>
  <si>
    <t xml:space="preserve">        Area 7 - Anglerfish- All Gears </t>
  </si>
  <si>
    <t xml:space="preserve">        Area 7 (-7.d,e) - Pollack - All Gears </t>
  </si>
  <si>
    <t xml:space="preserve">        Area 6 and 7- Skates and Rays - All Gears </t>
  </si>
  <si>
    <t xml:space="preserve">        Area 7.b-k - Whiting - All Gears </t>
  </si>
  <si>
    <t>Initial quota 2015 (t)</t>
  </si>
  <si>
    <t>Quota after swap (t)</t>
  </si>
  <si>
    <t>Quota 2015 + uplift 2015 (t)</t>
  </si>
  <si>
    <t>potential ammendments</t>
  </si>
  <si>
    <t>STECF data</t>
  </si>
  <si>
    <t xml:space="preserve">Total catch 2015 (t) </t>
  </si>
  <si>
    <t>effect swaps 2015</t>
  </si>
  <si>
    <t>Reported landings 2015 (t)</t>
  </si>
  <si>
    <t>Discard rates 2015 (%)</t>
  </si>
  <si>
    <t xml:space="preserve">Landing STECF / Initial quota </t>
  </si>
  <si>
    <t>Landing STECF / Quota after swap</t>
  </si>
  <si>
    <t xml:space="preserve">Catches STECF / Initial quota share </t>
  </si>
  <si>
    <t xml:space="preserve">Catches STECF / Quota after swap </t>
  </si>
  <si>
    <t>Reported discards 2015 (t)</t>
  </si>
  <si>
    <t>N</t>
  </si>
  <si>
    <t>Y</t>
  </si>
  <si>
    <t>Y?</t>
  </si>
  <si>
    <t>Haddock is boom/bust fishery, assessment not in line with abundance on the ground</t>
  </si>
  <si>
    <t>200% increase in TAC?</t>
  </si>
  <si>
    <t>?</t>
  </si>
  <si>
    <t>Spanish data</t>
  </si>
  <si>
    <t>VIIa added</t>
  </si>
  <si>
    <t>BYCATCH</t>
  </si>
  <si>
    <t>BOTH</t>
  </si>
  <si>
    <t>Would this action have an economic impact</t>
  </si>
  <si>
    <t xml:space="preserve">Reason for not using the action </t>
  </si>
  <si>
    <t>Responsibility*</t>
  </si>
  <si>
    <t>Real Time Closures (for juveniles and/or spawning aggregations)</t>
  </si>
  <si>
    <t>Voluntary avoidance actions</t>
  </si>
  <si>
    <t xml:space="preserve">Closed/Restriced Areas </t>
  </si>
  <si>
    <t xml:space="preserve">Enter avoidance measure beyond existing measures that may reduce the unwanted catch of a species </t>
  </si>
  <si>
    <t>NA</t>
  </si>
  <si>
    <t>Appropriate in Nephrops fisheries and mixed demersal fisheries where aggregations of juvenile haddock can be common.</t>
  </si>
  <si>
    <t>Regional Member States, individual vessels</t>
  </si>
  <si>
    <t xml:space="preserve"> </t>
  </si>
  <si>
    <t>Avoidance of non-regulatory discards is already observed by many fleets</t>
  </si>
  <si>
    <t>97% - BT2</t>
  </si>
  <si>
    <t>100% - TR2</t>
  </si>
  <si>
    <t>Measures above regulatory requirements that may reduce the unwanted catch of a species</t>
  </si>
  <si>
    <t>Alternative to fishery being choked prematurely</t>
  </si>
  <si>
    <t>No Member State has excess quota</t>
  </si>
  <si>
    <t>Target species</t>
  </si>
  <si>
    <t>Biologically not applicable</t>
  </si>
  <si>
    <t>Transfer to other areas</t>
  </si>
  <si>
    <t xml:space="preserve"> from 7 to 8 (t)</t>
  </si>
  <si>
    <t>from 7 to 4 and 2.a (t)</t>
  </si>
  <si>
    <r>
      <t>Estimated Surplus/</t>
    </r>
    <r>
      <rPr>
        <b/>
        <sz val="18"/>
        <color rgb="FFFF0000"/>
        <rFont val="Calibri"/>
        <family val="2"/>
        <scheme val="minor"/>
      </rPr>
      <t>Deficit</t>
    </r>
    <r>
      <rPr>
        <b/>
        <sz val="18"/>
        <color theme="1"/>
        <rFont val="Calibri"/>
        <family val="2"/>
        <scheme val="minor"/>
      </rPr>
      <t xml:space="preserve"> by Member State area 7</t>
    </r>
  </si>
  <si>
    <r>
      <t>Estimated Surplus/</t>
    </r>
    <r>
      <rPr>
        <b/>
        <sz val="18"/>
        <color rgb="FFFF0000"/>
        <rFont val="Calibri"/>
        <family val="2"/>
        <scheme val="minor"/>
      </rPr>
      <t>Deficit</t>
    </r>
    <r>
      <rPr>
        <b/>
        <sz val="18"/>
        <rFont val="Calibri"/>
        <family val="2"/>
        <scheme val="minor"/>
      </rPr>
      <t xml:space="preserve"> by Member State area 7 (t) </t>
    </r>
  </si>
  <si>
    <t xml:space="preserve">72% - TR1 </t>
  </si>
  <si>
    <t>28% - TR2</t>
  </si>
  <si>
    <t>54% - TR1</t>
  </si>
  <si>
    <t>32% - TR2</t>
  </si>
  <si>
    <t>14% - BT2</t>
  </si>
  <si>
    <t>52% - TR1</t>
  </si>
  <si>
    <t>31% - BT2</t>
  </si>
  <si>
    <t>18% - TR2</t>
  </si>
  <si>
    <t xml:space="preserve">Indicate: </t>
  </si>
  <si>
    <t>- Main sources of unwanted catches</t>
  </si>
  <si>
    <t>- Mainly target, by-catch fisheries or both</t>
  </si>
  <si>
    <t xml:space="preserve">                                       - Behavioural response</t>
  </si>
  <si>
    <t xml:space="preserve">                                        - Trawl modifications e.g. 
                                          cutaway trawls, raised footrope</t>
  </si>
  <si>
    <t>Species  Selectivity - Sorting devices</t>
  </si>
  <si>
    <t>Size selectivity  - Increasing codend mesh size</t>
  </si>
  <si>
    <t xml:space="preserve">                                - Escape panels</t>
  </si>
  <si>
    <t>Widely dispersed in the sea basin so not possible to identify additional aggregations</t>
  </si>
  <si>
    <t>Combined COD/HAD/WHG TAC would offer improved flexibility</t>
  </si>
  <si>
    <t>Increased risk for these stocks.</t>
  </si>
  <si>
    <t>Limited survival based on available information</t>
  </si>
  <si>
    <t>doesn't solve problem of lack of quota</t>
  </si>
  <si>
    <t>Could work as in-year fix in bycatch-only fisheries</t>
  </si>
  <si>
    <t>knock-on effects for other spp</t>
  </si>
  <si>
    <t>Provides some flexibility, e.g. COD/HAD/WHG</t>
  </si>
  <si>
    <r>
      <t>Union TAC + full uplift 0%</t>
    </r>
    <r>
      <rPr>
        <sz val="18"/>
        <rFont val="Calibri"/>
        <family val="2"/>
        <scheme val="minor"/>
      </rPr>
      <t xml:space="preserve"> </t>
    </r>
    <r>
      <rPr>
        <sz val="16"/>
        <rFont val="Calibri"/>
        <family val="2"/>
        <scheme val="minor"/>
      </rPr>
      <t>(ICES discard rate 2015)</t>
    </r>
  </si>
  <si>
    <t>TARGET</t>
  </si>
  <si>
    <t>MOSTLY TARGET</t>
  </si>
  <si>
    <t>POSSIBLY IN 7.d</t>
  </si>
  <si>
    <t xml:space="preserve">                    - Mainly target, by-catch fisheries or both</t>
  </si>
  <si>
    <t xml:space="preserve">                    - Main sources of unwanted catches</t>
  </si>
  <si>
    <r>
      <t xml:space="preserve">• The catches are compared with both the initial quota (as indicated in the Fishing Opportunity Regulation for 2015 (EU 2015/104) and the final quota which takes into account the actual swaps between Member States during the year as well as the inter-annual flexibilities (i.e. banking and borrowing). The latter data was provided by the EC. 
• The result of the calculation identifies the size of the quota surplus or deficit by Member State. 
• In the case of a quota deficit (i.e. catches are higher than the quota availability (post swaps)), the column is highlighted as follows:
          Yellow: insufficient quota to cover the catches
          Red: the relative stability share is zero to start with.
• Each potential choke situation is categorised according to the following definitions based on those developed at the MS workshop on ‘Access to Quota’ (14 -15 April 2016, Edinburgh): 
</t>
    </r>
    <r>
      <rPr>
        <i/>
        <sz val="12"/>
        <color theme="1"/>
        <rFont val="Calibri"/>
        <family val="2"/>
        <scheme val="minor"/>
      </rPr>
      <t xml:space="preserve">Category 1:  </t>
    </r>
    <r>
      <rPr>
        <sz val="12"/>
        <color theme="1"/>
        <rFont val="Calibri"/>
        <family val="2"/>
        <scheme val="minor"/>
      </rPr>
      <t xml:space="preserve">Sufficient quota is available at Member State level. 
The choke is due to the distribution of quota within the Member State, such that a region or fleet segment does not have enough quota. 
This situation may be resolved by the Member State itself
</t>
    </r>
    <r>
      <rPr>
        <i/>
        <sz val="12"/>
        <color theme="1"/>
        <rFont val="Calibri"/>
        <family val="2"/>
        <scheme val="minor"/>
      </rPr>
      <t xml:space="preserve">Category 2: </t>
    </r>
    <r>
      <rPr>
        <sz val="12"/>
        <color theme="1"/>
        <rFont val="Calibri"/>
        <family val="2"/>
        <scheme val="minor"/>
      </rPr>
      <t xml:space="preserve">Sufficient quota is available at EU level but insufficient quota exists at Member State level.
The choke is due to the distribution of quota between Member States and may be resolved between Member States in a regional context.
</t>
    </r>
    <r>
      <rPr>
        <i/>
        <sz val="12"/>
        <color theme="1"/>
        <rFont val="Calibri"/>
        <family val="2"/>
        <scheme val="minor"/>
      </rPr>
      <t xml:space="preserve">Category 3:  </t>
    </r>
    <r>
      <rPr>
        <sz val="12"/>
        <color theme="1"/>
        <rFont val="Calibri"/>
        <family val="2"/>
        <scheme val="minor"/>
      </rPr>
      <t>Insufficient quota exists at EU level. 
The choke is due to insufficient quota within the relevant sea basin to cover current catches or catches that cannot be otherwise reduced (e.g. by selectivity or avoidance), resulting in the total cessation of fishing of the flag vessels of a Member State or Member States.</t>
    </r>
  </si>
  <si>
    <r>
      <rPr>
        <b/>
        <sz val="12"/>
        <color theme="1"/>
        <rFont val="Calibri"/>
        <family val="2"/>
        <scheme val="minor"/>
      </rPr>
      <t>PART 3:</t>
    </r>
    <r>
      <rPr>
        <sz val="12"/>
        <color theme="1"/>
        <rFont val="Calibri"/>
        <family val="2"/>
        <scheme val="minor"/>
      </rPr>
      <t xml:space="preserve"> Solutions for choke problem
This part of the tool is meant to identify which mitigation tools are appropriate for each stock/fishery and how and to what extent the available tools can reduce the deficit between catch and quota. At the end of this section (Row 53), an estimatation is required of how much of the choke problem is left after implementation of the mitigation options.
Please indicate, by country, if the action would be useful ("Y", "N" or unknown "?").
Use “SBL” if the exemption is applicable if the stock is not within safe biological limits
Use “0” for 0-TAC stocks
</t>
    </r>
  </si>
  <si>
    <r>
      <rPr>
        <b/>
        <sz val="12"/>
        <color theme="1"/>
        <rFont val="Calibri"/>
        <family val="2"/>
        <scheme val="minor"/>
      </rPr>
      <t>Use the M to P columns for further clarification:</t>
    </r>
    <r>
      <rPr>
        <sz val="12"/>
        <color theme="1"/>
        <rFont val="Calibri"/>
        <family val="2"/>
        <scheme val="minor"/>
      </rPr>
      <t xml:space="preserve">
</t>
    </r>
    <r>
      <rPr>
        <b/>
        <sz val="12"/>
        <color theme="1"/>
        <rFont val="Calibri"/>
        <family val="2"/>
        <scheme val="minor"/>
      </rPr>
      <t xml:space="preserve">M: Economic impact </t>
    </r>
    <r>
      <rPr>
        <sz val="12"/>
        <color theme="1"/>
        <rFont val="Calibri"/>
        <family val="2"/>
        <scheme val="minor"/>
      </rPr>
      <t xml:space="preserve">
Please indicate whether the application of the mitigation action would have an economic consequences that may impede the effectiveness of the tool
</t>
    </r>
    <r>
      <rPr>
        <b/>
        <sz val="12"/>
        <color theme="1"/>
        <rFont val="Calibri"/>
        <family val="2"/>
        <scheme val="minor"/>
      </rPr>
      <t xml:space="preserve">N: Reason for using the action </t>
    </r>
    <r>
      <rPr>
        <sz val="12"/>
        <color theme="1"/>
        <rFont val="Calibri"/>
        <family val="2"/>
        <scheme val="minor"/>
      </rPr>
      <t xml:space="preserve">
Please specify why the mitigation action may be relevant and has the potential for successful implementation. 
</t>
    </r>
    <r>
      <rPr>
        <b/>
        <sz val="12"/>
        <color theme="1"/>
        <rFont val="Calibri"/>
        <family val="2"/>
        <scheme val="minor"/>
      </rPr>
      <t xml:space="preserve">O: Reason for not using the action </t>
    </r>
    <r>
      <rPr>
        <sz val="12"/>
        <color theme="1"/>
        <rFont val="Calibri"/>
        <family val="2"/>
        <scheme val="minor"/>
      </rPr>
      <t xml:space="preserve">
Please specify why the action may be not be relevant and as a result has little potential for successful implementation. This discription may include the potential "knock-on" effect of a tool on other stocks and between fisheries.
</t>
    </r>
    <r>
      <rPr>
        <b/>
        <sz val="12"/>
        <color theme="1"/>
        <rFont val="Calibri"/>
        <family val="2"/>
        <scheme val="minor"/>
      </rPr>
      <t>P: Responsibility</t>
    </r>
    <r>
      <rPr>
        <sz val="12"/>
        <color theme="1"/>
        <rFont val="Calibri"/>
        <family val="2"/>
        <scheme val="minor"/>
      </rPr>
      <t xml:space="preserve">
Please indicate who should be responsible for the implementation of a specific action for it to be successful. Options include: Vessel, Producer Organisation, Member State, Regional MS Group, EC, Council of Ministers, Co-decision by Council/EP.</t>
    </r>
  </si>
  <si>
    <r>
      <t xml:space="preserve">The Choke Mitigation Tool is designed to identify and quantify choke situations, in order to develop contingency plans before the 1st of January 2019 when the full landing obligation is implemented    
The tool was originally developed by the NWWAC Advice Drafting Group on the Landing Obligation and has been fine-tuned after the NWWAC and NWW Member States Celtic Seas Expert Group (20-21th June). This is the seventh version and should be considered as a final template.    
</t>
    </r>
    <r>
      <rPr>
        <b/>
        <sz val="12"/>
        <color rgb="FFFF0000"/>
        <rFont val="Calibri"/>
        <family val="2"/>
        <scheme val="minor"/>
      </rPr>
      <t xml:space="preserve">Notes to the user   </t>
    </r>
    <r>
      <rPr>
        <sz val="12"/>
        <color theme="1"/>
        <rFont val="Calibri"/>
        <family val="2"/>
        <scheme val="minor"/>
      </rPr>
      <t xml:space="preserve">
The tool consists of 3 parts:   
</t>
    </r>
    <r>
      <rPr>
        <b/>
        <sz val="12"/>
        <color theme="1"/>
        <rFont val="Calibri"/>
        <family val="2"/>
        <scheme val="minor"/>
      </rPr>
      <t>PART 1</t>
    </r>
    <r>
      <rPr>
        <sz val="12"/>
        <color theme="1"/>
        <rFont val="Calibri"/>
        <family val="2"/>
        <scheme val="minor"/>
      </rPr>
      <t xml:space="preserve">: Stock Identification  
• A separate worksheet is created for each individual stocks, which is managed by an EC TAC. The stock being described should be entered in first grey row of the worksheet (row 1).
</t>
    </r>
  </si>
  <si>
    <t>Nursery areas are known along the SW coast from Ireland. These and similar areas could be closed to protect juvenile stages</t>
  </si>
  <si>
    <t>Due to the shape of the fish increasing mesh size will lead to substanieal lossess of other valuable/markateble fish</t>
  </si>
  <si>
    <t>SBL</t>
  </si>
  <si>
    <t>Closures of spawning sites would have adverse impact on small gillnetters</t>
  </si>
  <si>
    <t>Y (trawl) N (BT)</t>
  </si>
  <si>
    <t>Y (bycatch)</t>
  </si>
  <si>
    <t>Possible scope for increase in mesh size in TR1 fishery</t>
  </si>
  <si>
    <t>Assuming an appropriate donor stocks is available</t>
  </si>
  <si>
    <t>Ongoing Spanish studies in the Bay of Biscay to test the effect of grids on hake catches</t>
  </si>
  <si>
    <t>Ongoing Spanish studies in the Bay of Biscay to test the effect of LEDs and cameras on hake catches</t>
  </si>
  <si>
    <t>No scientific evidence</t>
  </si>
  <si>
    <t xml:space="preserve">Ongoing Spanish studies in the Bay of Biscay to reduce megrim catches by using  LEDs </t>
  </si>
  <si>
    <t>A benhmark will take place in the near future, this could lead to a category 1 ICES stock which has a higher level of certainty on the status of the stock</t>
  </si>
  <si>
    <t>ICES category 3 species. Changes in reference point will unlike change in the near future</t>
  </si>
  <si>
    <t>BY-CATCH</t>
  </si>
  <si>
    <t>Legal constraints to use the pulse trawl, has social and economic considerations</t>
  </si>
  <si>
    <t xml:space="preserve">Target species </t>
  </si>
  <si>
    <t>ICES category 3 stock</t>
  </si>
  <si>
    <t>Y (7fg)</t>
  </si>
  <si>
    <t>Biologically acceptable: no known spawnig aggreagations in 7.hjk</t>
  </si>
  <si>
    <t>Could work as in-year fix for the bycatches</t>
  </si>
  <si>
    <t>Included in NWWAC advice. Currently under evaluation by STECF. Similar example like dab and flounder in the North Sea</t>
  </si>
  <si>
    <t>Discarded fish does not consist of juvenile fish (ICES advice shows length distribution &gt;20cm)</t>
  </si>
  <si>
    <t>Flemish panel is used by the BE fleet to minimize catches of undersized sole as part of the DM exemption</t>
  </si>
  <si>
    <t>Preliminary research from other areas show indication for low levels of survival</t>
  </si>
  <si>
    <t>Uptake is limited due to the mixed fisheries</t>
  </si>
  <si>
    <t>It is already a multi-species TAC, plus many of the species are data poor</t>
  </si>
  <si>
    <t xml:space="preserve">Revise TAC areas </t>
  </si>
  <si>
    <t xml:space="preserve">As part of the alternative management strategy (see NWWAC advice) </t>
  </si>
  <si>
    <t xml:space="preserve">Catches of juvenile skates and rays are minimal. </t>
  </si>
  <si>
    <t>No EU study ongoing. Trials outside EU are done using magnets. Questionable with the towing speed</t>
  </si>
  <si>
    <t>TAC is already combined</t>
  </si>
  <si>
    <t xml:space="preserve">Exempting zero TAC </t>
  </si>
  <si>
    <t>European Commission, Council of Ministers</t>
  </si>
  <si>
    <t xml:space="preserve">Possible short-term fix in some fisheries, e.g. by-catch in nephrops fisheries </t>
  </si>
  <si>
    <t>No</t>
  </si>
  <si>
    <t xml:space="preserve">Sedentary species (behavioural response not applicable) </t>
  </si>
  <si>
    <t xml:space="preserve">Surplus quota has traditionally been swapped for other species. </t>
  </si>
  <si>
    <t>Swapping already takes place.  If the full top-up is granted, the deficit of certain MS could be compensated by surplus of other MS. There may be quota transfer to area 8.</t>
  </si>
  <si>
    <t>Provides some flexibility, e.g. ANG/LEZ/HKE</t>
  </si>
  <si>
    <t>Trevose box is in place to protect spawning aggregation, closure of other spawning areas might contribute furtHer.</t>
  </si>
  <si>
    <t>RTCs for spawning aggregations would be possible</t>
  </si>
  <si>
    <t>Difficult administratively</t>
  </si>
  <si>
    <t>Yes</t>
  </si>
  <si>
    <t>Mesh size would have to be increased significantly leading to loss of marketable catch of other species e.g. HAD/WHG</t>
  </si>
  <si>
    <t xml:space="preserve">Possible scope in TR1 and TR2 fisheries </t>
  </si>
  <si>
    <t>Possible scope in TR2 fisheries for Nephrops</t>
  </si>
  <si>
    <t>Losses of marketable catch of other species</t>
  </si>
  <si>
    <t>Possible scope in directed haddock fisheries using raised footrope trawls</t>
  </si>
  <si>
    <t xml:space="preserve">TAC highly variable between years which can limit swapping </t>
  </si>
  <si>
    <t>No biological basis</t>
  </si>
  <si>
    <t>Widely dispersed. Difficult to close areas with specific spatial or temporal aggregations</t>
  </si>
  <si>
    <t>Aggregations of juveniles known to occur so use of RTC may be possible</t>
  </si>
  <si>
    <t>Difficult to administer</t>
  </si>
  <si>
    <t>Some evidence that escape panels can be used to improve size selectivity. The use of such panels may be an alternative to fisheries being choked prematurely</t>
  </si>
  <si>
    <t>Some evidence that cutaway trawls can be used to improve species selectivity. The use of such trawls may be an alternative to fisheries being choked prematurely</t>
  </si>
  <si>
    <t>A negative impact  as there would be a loss of marketable fish.</t>
  </si>
  <si>
    <t>Swapping already takes place.  If the full top-up is granted, the deficit of certain MS could be compensated by surplus of other MS. There may be quota transfer to areas 4 and 8..</t>
  </si>
  <si>
    <t>Swapping is further complicated by the transfer between other areas (4 and 8). Surplus quota available for swapping but reliant on MS needing quota having other species to swap for HKE</t>
  </si>
  <si>
    <t>Possible short-term fix in some fisheries e.g. by-catch hake in pelagic fisheries</t>
  </si>
  <si>
    <t>Little</t>
  </si>
  <si>
    <t>-</t>
  </si>
  <si>
    <t>A negative impact as there would be a loss of marketable fish and other species</t>
  </si>
  <si>
    <t>Ongoing Spanish studies in the Bay of Biscay to test the effect of different configurations.
Megrim catches may potentially eliminated in the Nephrops fishery by using sorting grids or seperator trawls</t>
  </si>
  <si>
    <t>May be possible in fisheries where megrim are by-catch.</t>
  </si>
  <si>
    <t>Megrim is an ICES category 3 stock.</t>
  </si>
  <si>
    <t>Not applicable as full TAC is under utilised</t>
  </si>
  <si>
    <t>The Trevose box closure is already in place to protect juvenile cod. Spawning season for plaice overlaps so may benefit from this closure.</t>
  </si>
  <si>
    <t xml:space="preserve">A significant negative impact in the BTT fisheries targetting sole and also in trawl fisheries where plaice is a by-catch and increasing mesh size would lead to losses of marketable fish and other species. </t>
  </si>
  <si>
    <t>Plaice catches may potentially eliminated in the Nephrops fishery by using sorting grids or seperator trawls. The Flemish panel used in BTT fisheries to improve the selectivity for sole may also have benefits for plaice.</t>
  </si>
  <si>
    <t>May be possible in trawl fisheries where plaice are by-catch.</t>
  </si>
  <si>
    <t>Plaice is an ICES category 3 stock</t>
  </si>
  <si>
    <t>Preliminarry studies shows potential for high survival exemption for plaice</t>
  </si>
  <si>
    <t>Doesn't solve problem of lack of quota</t>
  </si>
  <si>
    <t>Knock-on effects for other spp</t>
  </si>
  <si>
    <t>Yes - costs for switching to pulse trawl</t>
  </si>
  <si>
    <t>Widely dispersed and only caught as by-catch in most fisheries</t>
  </si>
  <si>
    <t>No known devices</t>
  </si>
  <si>
    <t>Possible short-term fix in fisheries where sole is a by-catch</t>
  </si>
  <si>
    <t>HS exemption is in place for inshore vessels using 80-99 mm otter trawl gears in area 7.d. Potential to extent this exemption to other areas and other gear types</t>
  </si>
  <si>
    <t>Research limited to one fisheries and one gear type</t>
  </si>
  <si>
    <t xml:space="preserve">Flemish panel is used by the BE fleet in area 7.fg could also be used to minimize catches of undersized sole in area 7.hjk </t>
  </si>
  <si>
    <t xml:space="preserve">A significant negative impact in the BTT fisheries targetting sole and also in trawl fisheries where sole is a by-catch and increasing mesh size would lead to losses of marketable fish and other species. </t>
  </si>
  <si>
    <t xml:space="preserve">In this area mesh size of excess of 100mm is often used therefore increasing mesh size further would lead to significant losses of marketable catch of other species. </t>
  </si>
  <si>
    <t>There is a surplus across MS</t>
  </si>
  <si>
    <t>May be combined with plaice as both are by-catch species in this area</t>
  </si>
  <si>
    <t>Not a long term solution</t>
  </si>
  <si>
    <t>No target fisheries should be allowed during spawning season</t>
  </si>
  <si>
    <t xml:space="preserve">Species dependent </t>
  </si>
  <si>
    <t>No Member State has excess quota. ICES provides species specific advice, so no data to calculate an uplift. Discard information is limited.</t>
  </si>
  <si>
    <t>It is already a multi-species TAC so could be considered already to be an other quota</t>
  </si>
  <si>
    <t xml:space="preserve">Complex because there are multiple species some of which are targetted and some of which are caught only as by-catch. </t>
  </si>
  <si>
    <t>Complex because there are multiple species</t>
  </si>
  <si>
    <t>Preliminarry studies shows potential for high survival exemption for some species of skates and rays with some gear types</t>
  </si>
  <si>
    <t xml:space="preserve">Assumes HS therefore there is a risk of unaccounted fishing mortality. </t>
  </si>
  <si>
    <t>Includes 7.d catches</t>
  </si>
  <si>
    <t>Displacement into other areas may have knonk-on economic impacts on a range of fleets</t>
  </si>
  <si>
    <t>Appropriate in Nephrops fisheries and mixed demersal fisheries where aggregations of juvenile whiting can be common. May also be appropriate in pelagic fisheries where whiting by-catch can be an issue</t>
  </si>
  <si>
    <t xml:space="preserve">There is overall room for improvement of selectivity particularly in fisheries where whiting is a by-catch but
options have to be investigated per métier </t>
  </si>
  <si>
    <t>Only UK has a small amount of excess quota to swap</t>
  </si>
  <si>
    <t>May provide some flexibility, e.g. COD/HAD/WHG</t>
  </si>
  <si>
    <t>Already in place, but discard rates are still far in excess od de minimis volume available</t>
  </si>
  <si>
    <t>Possible impacts on relative stability</t>
  </si>
  <si>
    <t xml:space="preserve">Merging the catches from VIId into the North Sea TAC may have some benefits and would match the current ICES assessment. </t>
  </si>
  <si>
    <t>Target and by-catch species with large volume of catch. To remove TAC would require alternative management measures which would be difficult to formulate in the short-term</t>
  </si>
  <si>
    <t>Knock-on effects for other spp. Increasing the volume of TAC will result in a reduction in the catch opportunities available.</t>
  </si>
  <si>
    <t xml:space="preserve">No known spawning or juvenile areas known </t>
  </si>
  <si>
    <t>Not appropriate for plaice</t>
  </si>
  <si>
    <t>None</t>
  </si>
  <si>
    <t>General conclusions</t>
  </si>
  <si>
    <t>General conclusions:</t>
  </si>
  <si>
    <t xml:space="preserve">General conclusions: </t>
  </si>
  <si>
    <t>Not appropriate for sole</t>
  </si>
  <si>
    <t>May be combined with sole as both are by-catch species in this area</t>
  </si>
  <si>
    <t xml:space="preserve">None </t>
  </si>
  <si>
    <t>Widely dispersed, area 7.f is a known spawning aggregation, but this is an important fishing ground. Closing this area would have a negative impact on many fisheries.</t>
  </si>
  <si>
    <t>Widely dispersed and only caught as by-catch in most fisheries. Area 7.f is a known spawning aggregation, but this is an important fishing ground. Closing this area would have a negative impact on many fisheries.</t>
  </si>
  <si>
    <t>Knock-on effects for other species</t>
  </si>
  <si>
    <t>Some species congregate in hotspots, sharing data to identify such hotspot could help fishermen to avoid these species</t>
  </si>
  <si>
    <t>Catches of Skates and Rays may be potentially eliminated in some fisheries where skates and rays are a by-catch by using sorting grids or seperator trawls e.g. in nephrops fisheries</t>
  </si>
  <si>
    <t xml:space="preserve">May be possible to redefine management areas for some species (NWWAC advice) </t>
  </si>
  <si>
    <t>Plaice is caught is distinct areas, there may be potential to close these hotspots</t>
  </si>
  <si>
    <t>Plaice is caught is distinct areas, information could be shared among skippers to avoid such hotspots</t>
  </si>
  <si>
    <t>Ttreat skates and rays as prohibited, as part of alternative mgnt strategy. On the condition that data collection is secured as the aim would be to move them from a data-limited stock into cat 1 ICES stock</t>
  </si>
  <si>
    <t>Most catches in the Celtic Sea occur east of 11 degrees and spawning and juvenile aggregations are known to some extent in this area so putting in place temporal or spatial closures may be an option. Feeding aggregations could be protected in pelagic fisheries.</t>
  </si>
  <si>
    <t>Improving selectivity to reduce discards of whiting may result in losses of marketable whiting and also other species.</t>
  </si>
  <si>
    <t>Widely dispersed and spawning aggregations unknown</t>
  </si>
  <si>
    <t>Does not solve problem of lack of quota</t>
  </si>
  <si>
    <r>
      <rPr>
        <i/>
        <sz val="11"/>
        <color theme="1"/>
        <rFont val="Calibri"/>
        <family val="2"/>
        <scheme val="minor"/>
      </rPr>
      <t>De minimis</t>
    </r>
    <r>
      <rPr>
        <sz val="11"/>
        <color theme="1"/>
        <rFont val="Calibri"/>
        <family val="2"/>
        <scheme val="minor"/>
      </rPr>
      <t xml:space="preserve"> will not solve the issue due to high discard rates</t>
    </r>
  </si>
  <si>
    <t xml:space="preserve">There would be a loss of marketable fish and other, smaller species. </t>
  </si>
  <si>
    <t>Alternative to fishery being choked prematurely. Wide variety of approaches have been trialled and may have application in specific fisheries</t>
  </si>
  <si>
    <t>No known devices currently</t>
  </si>
  <si>
    <t>Possible congregation in hotspots occur, sharing data to identify such hotspot could help fishermen to avoid these species</t>
  </si>
  <si>
    <t>Studies looking at the effect of trawl modifications usually don’t investigate the effect on skates and rays. Potentially there are options</t>
  </si>
  <si>
    <t>Size grids used in Nambian anglerfish fishery, possible groundgear modifications</t>
  </si>
  <si>
    <t>Possible groundgear modifcations</t>
  </si>
  <si>
    <t xml:space="preserve">no swimbladder - highly dependent on depth and tow length. Tagging studies suggest low survival </t>
  </si>
  <si>
    <t>Possible loss of other species</t>
  </si>
  <si>
    <t xml:space="preserve">Unknown impact on other target species </t>
  </si>
  <si>
    <t>ICES data shows discards of both juveniles and smaller marketable fish, selectivity will help resolve some but not over quota issue</t>
  </si>
  <si>
    <t>Loss of other species</t>
  </si>
  <si>
    <t>Possible short-term fix in some fisheries</t>
  </si>
  <si>
    <t>Bycatch quota</t>
  </si>
  <si>
    <t xml:space="preserve">Combine TAC of e.g. sole, anglerfish, skates and rays and megrim </t>
  </si>
  <si>
    <r>
      <t>d</t>
    </r>
    <r>
      <rPr>
        <b/>
        <i/>
        <sz val="16"/>
        <rFont val="Calibri"/>
        <family val="2"/>
        <scheme val="minor"/>
      </rPr>
      <t xml:space="preserve">e minimis </t>
    </r>
    <r>
      <rPr>
        <b/>
        <sz val="16"/>
        <rFont val="Calibri"/>
        <family val="2"/>
        <scheme val="minor"/>
      </rPr>
      <t>(based on combined TACs)</t>
    </r>
  </si>
  <si>
    <r>
      <t>Union TAC + full uplift 5%</t>
    </r>
    <r>
      <rPr>
        <sz val="18"/>
        <rFont val="Calibri"/>
        <family val="2"/>
        <scheme val="minor"/>
      </rPr>
      <t xml:space="preserve"> </t>
    </r>
    <r>
      <rPr>
        <sz val="16"/>
        <rFont val="Calibri"/>
        <family val="2"/>
        <scheme val="minor"/>
      </rPr>
      <t>(ICES discard rate 2015)</t>
    </r>
  </si>
  <si>
    <r>
      <t>Union TAC + full uplift 21%</t>
    </r>
    <r>
      <rPr>
        <sz val="18"/>
        <rFont val="Calibri"/>
        <family val="2"/>
        <scheme val="minor"/>
      </rPr>
      <t xml:space="preserve"> </t>
    </r>
    <r>
      <rPr>
        <sz val="16"/>
        <rFont val="Calibri"/>
        <family val="2"/>
        <scheme val="minor"/>
      </rPr>
      <t>(ICES discard rate 2015)</t>
    </r>
  </si>
  <si>
    <r>
      <t>Union TAC + full uplift 35%</t>
    </r>
    <r>
      <rPr>
        <sz val="18"/>
        <rFont val="Calibri"/>
        <family val="2"/>
        <scheme val="minor"/>
      </rPr>
      <t xml:space="preserve"> </t>
    </r>
    <r>
      <rPr>
        <sz val="16"/>
        <rFont val="Calibri"/>
        <family val="2"/>
        <scheme val="minor"/>
      </rPr>
      <t>(ICES discard rate 2015)</t>
    </r>
  </si>
  <si>
    <r>
      <t>Union TAC + full uplift 15%</t>
    </r>
    <r>
      <rPr>
        <sz val="18"/>
        <rFont val="Calibri"/>
        <family val="2"/>
        <scheme val="minor"/>
      </rPr>
      <t xml:space="preserve"> </t>
    </r>
    <r>
      <rPr>
        <sz val="16"/>
        <rFont val="Calibri"/>
        <family val="2"/>
        <scheme val="minor"/>
      </rPr>
      <t>(ICES discard rate 2015)</t>
    </r>
  </si>
  <si>
    <r>
      <t>Union TAC + full uplift 14%</t>
    </r>
    <r>
      <rPr>
        <sz val="18"/>
        <rFont val="Calibri"/>
        <family val="2"/>
        <scheme val="minor"/>
      </rPr>
      <t xml:space="preserve"> </t>
    </r>
    <r>
      <rPr>
        <sz val="16"/>
        <rFont val="Calibri"/>
        <family val="2"/>
        <scheme val="minor"/>
      </rPr>
      <t>(ICES discard rate 2015)</t>
    </r>
  </si>
  <si>
    <r>
      <t>Union TAC + full uplift 42%</t>
    </r>
    <r>
      <rPr>
        <sz val="18"/>
        <rFont val="Calibri"/>
        <family val="2"/>
        <scheme val="minor"/>
      </rPr>
      <t xml:space="preserve"> </t>
    </r>
    <r>
      <rPr>
        <sz val="16"/>
        <rFont val="Calibri"/>
        <family val="2"/>
        <scheme val="minor"/>
      </rPr>
      <t>(ICES discard rate 2015)</t>
    </r>
  </si>
  <si>
    <r>
      <t>Union TAC + full uplift 72%</t>
    </r>
    <r>
      <rPr>
        <sz val="18"/>
        <rFont val="Calibri"/>
        <family val="2"/>
        <scheme val="minor"/>
      </rPr>
      <t xml:space="preserve"> </t>
    </r>
    <r>
      <rPr>
        <sz val="16"/>
        <rFont val="Calibri"/>
        <family val="2"/>
        <scheme val="minor"/>
      </rPr>
      <t>(ICES discard rate 2015)</t>
    </r>
  </si>
  <si>
    <r>
      <t>Union TAC + full uplift 2%</t>
    </r>
    <r>
      <rPr>
        <sz val="18"/>
        <rFont val="Calibri"/>
        <family val="2"/>
        <scheme val="minor"/>
      </rPr>
      <t xml:space="preserve"> </t>
    </r>
    <r>
      <rPr>
        <sz val="16"/>
        <rFont val="Calibri"/>
        <family val="2"/>
        <scheme val="minor"/>
      </rPr>
      <t>(ICES discard rate 2015)</t>
    </r>
  </si>
  <si>
    <r>
      <t>Union TAC + full uplift 27%</t>
    </r>
    <r>
      <rPr>
        <sz val="18"/>
        <rFont val="Calibri"/>
        <family val="2"/>
        <scheme val="minor"/>
      </rPr>
      <t xml:space="preserve"> </t>
    </r>
    <r>
      <rPr>
        <sz val="16"/>
        <rFont val="Calibri"/>
        <family val="2"/>
        <scheme val="minor"/>
      </rPr>
      <t>(ICES discard rate 2015)</t>
    </r>
  </si>
  <si>
    <t xml:space="preserve">54% - TR1 </t>
  </si>
  <si>
    <t xml:space="preserve">40% - TR2 </t>
  </si>
  <si>
    <t xml:space="preserve">79% - TR2 </t>
  </si>
  <si>
    <t>11% - TR1</t>
  </si>
  <si>
    <t>56% - BT2</t>
  </si>
  <si>
    <t>41% - TR2</t>
  </si>
  <si>
    <t>61% - TR1</t>
  </si>
  <si>
    <t>35% - TR2</t>
  </si>
  <si>
    <t>23% - BT2</t>
  </si>
  <si>
    <t>49% - TR1</t>
  </si>
  <si>
    <t>39% - BT2</t>
  </si>
  <si>
    <t>20% - GN1</t>
  </si>
  <si>
    <t>19% - TR2</t>
  </si>
  <si>
    <t>59% - TR2</t>
  </si>
  <si>
    <t>36% - TR1</t>
  </si>
  <si>
    <t>59% - BT2</t>
  </si>
  <si>
    <t>21% - TR1</t>
  </si>
  <si>
    <t>20% - TR2</t>
  </si>
  <si>
    <t>23% - TR1</t>
  </si>
  <si>
    <t>14% - TR2</t>
  </si>
  <si>
    <t>57% - TR1</t>
  </si>
  <si>
    <t>58% - BT2</t>
  </si>
  <si>
    <t>42% - TR2</t>
  </si>
  <si>
    <t>3% - TR2</t>
  </si>
  <si>
    <t>93% - TR1</t>
  </si>
  <si>
    <t>43% - BT2</t>
  </si>
  <si>
    <t>38% - TR1</t>
  </si>
  <si>
    <t>46% - TR2</t>
  </si>
  <si>
    <t>42% - BT2</t>
  </si>
  <si>
    <t>38% - TR2</t>
  </si>
  <si>
    <t>50% - TR2</t>
  </si>
  <si>
    <t>41% - TR1</t>
  </si>
  <si>
    <t>24% - TR1</t>
  </si>
  <si>
    <t>76% - TR2</t>
  </si>
  <si>
    <t>64% - TR2</t>
  </si>
  <si>
    <t>35% - BT2</t>
  </si>
  <si>
    <t>88% - BT2</t>
  </si>
  <si>
    <t>11% - TR2</t>
  </si>
  <si>
    <t>16% - TR1</t>
  </si>
  <si>
    <t>81% - TR1</t>
  </si>
  <si>
    <t>66% - TR1</t>
  </si>
  <si>
    <t>30% - TR2</t>
  </si>
  <si>
    <t>22% - TR1</t>
  </si>
  <si>
    <t>70% - TR2</t>
  </si>
  <si>
    <t>98% - BT2</t>
  </si>
  <si>
    <t>66% - TR2</t>
  </si>
  <si>
    <t>11% - GN1</t>
  </si>
  <si>
    <t>52% - TR2</t>
  </si>
  <si>
    <t>12% - BT2</t>
  </si>
  <si>
    <t>100% - TR1</t>
  </si>
  <si>
    <t>29% - TR2</t>
  </si>
  <si>
    <t>55% - TR1</t>
  </si>
  <si>
    <t>Cod will potentially be a choke species for IE and UK as well as for NL due to by-catch in pelagic fisheries.  Avoidance, by-catch selectivity and swapping can reduce the risk of choking but may not solve the problem entirely. The TAC has been reduced in the recent years, so the risk of choking may have increased. Risk of residual issues for several MS without quota swaps as other available tools not likely to reduce the risk of choking</t>
  </si>
  <si>
    <r>
      <t xml:space="preserve">Plaice will potentially be a choke species for BE, FR, IE and to a lesser extent UK, and there are  likely to be significant economic impacts across Member States. An exemption based on high survivability would alleviate any risk of plaice choking fisheries but research is still on going to confirm this is an option. Improvements in selectivity (particularly using the pulse trawl)  and avoidance measures may also reduce the risk of choking if a high survivability exemption cannot be shown to be applicable for plaice. However, in this case there remains a high risk of plaice choking multiple fisheries. </t>
    </r>
    <r>
      <rPr>
        <b/>
        <sz val="18"/>
        <color rgb="FFFF0000"/>
        <rFont val="Calibri"/>
        <family val="2"/>
        <scheme val="minor"/>
      </rPr>
      <t/>
    </r>
  </si>
  <si>
    <t>Sole is a potential choke for BE, FR and IE. An extension of the existing exemption based on high survivability would alleviate any risk of sole choking fisheries but research is still on going to confirm this is an option. Improvements in selectivity  and the existing DM may also reduce the risk of choking if a high survivability exemption cannot be shown to be applicable for all fisheries where sole is caught. ISF may also be potentially used to reduce the risk of choking. High risk of residual issues remains but a combination of tools  are available that will  reduce this risk</t>
  </si>
  <si>
    <t>Skates and rays are highly likely to choke multiple fisheries (both targeting and catching skates and rays as a bycatch)  and there are  likely to be significant economic impacts across Member States. There are significant issues with the catch data for many species and this makes it difficult to calculate the appropriate TAC top-up to cover discards which increases the risk of choking. Splitting the TAC by species while scientifically possible may create multiple choke species. However, avoidance measures and a possible exemption on the basis of high survivability for some species and certain gear types may potentially reduce the risk of skates and rays being choke species. Additonally, alternative management measures such as exempting zero TAC stocks may be an option. Residual choke issues is highly likely</t>
  </si>
  <si>
    <t>Haddock are highly likely to choke multiple fisheries (both targeting and catching haddock as a bycatch)  and there are  likely to be significant economic impacts across Member States. This would include pelagic fisheries, mixed demersal and Nephrops trawlers even with relatively small haddock bycatch.  Available mitigation actions will not fully resolve the problems. Improving selectivity is possible but will not resolve quota induced discards which account for approximately 50% of the discards. Residual choke issues are highly likely.</t>
  </si>
  <si>
    <t>Sole will potentially be a choke species for BE and FR. An extention of the existing exemption based on high survivability would alleviate any risk of sole choking fisheries but research is still on going to confirm this is an option. Alternatively, as sole is only a by-catch it may be applicable to remove the TAC, but this would be dependent on alternative management measures being put in place to ensure mortality would not increase. Quota swaps may also reduce the risk of choking but is reliant on MS having quota of other species to swap. Risk of residual issues for several MS although risk could be reduced through high survivability exemption or removing TAC</t>
  </si>
  <si>
    <t xml:space="preserve">Low risk as a choke species. Discards are very low. Quota uptake is low for most MS accept IE (almost 100%) and there is a large surplus of quota that could be swapped.
</t>
  </si>
  <si>
    <t>Hake will potentially be a choke species for ES and to a lesser extent IE. Quota swapping may help to alleviate the risk of hake choking certain fisheries e.g. Spanish targeted fisheries and by-catches in pelagic fisheries. Improvements in selectivity, avoidance measures, interspecies flexibility and the use of DM may all potentially help to reduce the risk of choking.  Hake have the potential to be a particulair problem for the stock will cause a problem in pelagic fisheries. Risk of residual issues remains for several MS without quota swaps although other tools available to reduce risk</t>
  </si>
  <si>
    <r>
      <t xml:space="preserve">Plaice will potentially be a choke species for FR and to a lesser extent UK. An exemption based on high survivability would alleviate any risk of plaice choking fisheries but research is still on going to confirm this is an option. Improvements in selectivity (particulalry using the pulse trawl) and avoidance measures may also reduce the risk of choking if a high survivability exemption cannot be shown to be applicable for plaice. However, a significant risk remains for several MS of plaice choking multiple fisheries. </t>
    </r>
    <r>
      <rPr>
        <b/>
        <sz val="18"/>
        <color rgb="FFFF0000"/>
        <rFont val="Calibri"/>
        <family val="2"/>
        <scheme val="minor"/>
      </rPr>
      <t/>
    </r>
  </si>
  <si>
    <r>
      <rPr>
        <b/>
        <sz val="12"/>
        <color theme="1"/>
        <rFont val="Calibri"/>
        <family val="2"/>
        <scheme val="minor"/>
      </rPr>
      <t>PART 2:</t>
    </r>
    <r>
      <rPr>
        <sz val="12"/>
        <color theme="1"/>
        <rFont val="Calibri"/>
        <family val="2"/>
        <scheme val="minor"/>
      </rPr>
      <t xml:space="preserve"> Quantifying the choke problem (based on 2015 data)
This part of the tool compares the level of catches (landings plus discards) with the available quota across the relevant Member States in order to provide an indication of the likely surplus or deficit between catches and quota availability.  
• The analysis is based on 2015 catch and landings data from the STECF database. At the time of completing this table, this was the most recent and complete catch data available (STECF database https://stecf.jrc.ec.europa.eu/dd/effort/graphs-annex)
• Please note that for some stocks the discard estimates are calculated based on STECF effort areas, which may differ from the TAC management areas, like plaice and sole in area 7.hjk. In these cases, ICES catch data has been used. 
• The quality of the calculations depends on the quality of the available discard data. 
• The assumption is made that the full TAC top-ups will be applied to the initial TAC. The TAC adjustment has been calculated using the methodology used in the previous two years by the Commission, using ICES discard rates (ICES advice 2016) </t>
    </r>
  </si>
  <si>
    <r>
      <t>• Row 22: Highlights the type of choke using the categorisation discribed above 
• Row</t>
    </r>
    <r>
      <rPr>
        <sz val="12"/>
        <rFont val="Calibri"/>
        <family val="2"/>
        <scheme val="minor"/>
      </rPr>
      <t xml:space="preserve"> 22: Indicates for each Member State whether this stock  is mainly caught as a target species, as a by-catch species, or both  
• Row 22-25: List the propo</t>
    </r>
    <r>
      <rPr>
        <sz val="12"/>
        <color theme="1"/>
        <rFont val="Calibri"/>
        <family val="2"/>
        <scheme val="minor"/>
      </rPr>
      <t>rtion of the species under consideration in the discards for the main fisheries of each Member State</t>
    </r>
  </si>
  <si>
    <r>
      <rPr>
        <b/>
        <sz val="12"/>
        <color theme="1"/>
        <rFont val="Calibri"/>
        <family val="2"/>
        <scheme val="minor"/>
      </rPr>
      <t xml:space="preserve">A. Avoidance actions: </t>
    </r>
    <r>
      <rPr>
        <sz val="12"/>
        <color theme="1"/>
        <rFont val="Calibri"/>
        <family val="2"/>
        <scheme val="minor"/>
      </rPr>
      <t xml:space="preserve">
• Closures of specific areas or depth ranges can be spatial, temporal (e.g. closure of spawning, nursery areas) or only restricted to certain gears. 
• Real-time closures to avoid certain hotspot areas of unwanted catch. 
• Real-time catch information shared among vessels to promote voluntary avoidance of certain 'hotspot' area would still be open for fishing and it would be the skipper's responsibility to decide whether it is advisable to fish in such an area.
</t>
    </r>
    <r>
      <rPr>
        <b/>
        <sz val="12"/>
        <color theme="1"/>
        <rFont val="Calibri"/>
        <family val="2"/>
        <scheme val="minor"/>
      </rPr>
      <t xml:space="preserve">B. Selectivity actions: 
</t>
    </r>
    <r>
      <rPr>
        <sz val="12"/>
        <color theme="1"/>
        <rFont val="Calibri"/>
        <family val="2"/>
        <scheme val="minor"/>
      </rPr>
      <t xml:space="preserve">Specific measures can be adopted by some fleets and there may be continuous scope for further improvements.
Selectivity devices are divided into two different categories: size and species selectivity measures. The former can be achieved by increasing the codend mesh size and/or installing escape panels. The latter refers to sorting devices, and trawl modifications. Knowledge of species specific behavioural responses can be used to increase gear selectivity for certain species, like the use of electric pulses or lights.  
</t>
    </r>
    <r>
      <rPr>
        <b/>
        <sz val="12"/>
        <color theme="1"/>
        <rFont val="Calibri"/>
        <family val="2"/>
        <scheme val="minor"/>
      </rPr>
      <t xml:space="preserve">C. Quota: 
</t>
    </r>
    <r>
      <rPr>
        <sz val="12"/>
        <color theme="1"/>
        <rFont val="Calibri"/>
        <family val="2"/>
        <scheme val="minor"/>
      </rPr>
      <t xml:space="preserve">TACs and quota setting measures that could contribute to the alleviation of choke situations:
1. Quota swaps and transfers. Swaps are already common practice between Member States, even without the landing obligation and these can play a role in dealing with choke situations, depending on the quota currency required to pay for the swaps and the incentives to make quota available. However, the analysis only shows that surplus quota is potentially available, it is up to the relevant MS to broker the deal. Some apparent surpluses could in fact be already used for swaps or other species and therefore wouldn't necessarily be available to reduce the risk for the identified species. 
2. Interspecies flexibility. This is possible if the non-target stock (which in this case would be a choke) is within safe biological limits (as defined in art 15 §8 and art 4 §18 of the Regulation (EU) 1380/2013).
3. Others Quota: Set a quota for “Other species”; Member States without quota could account for their unavoidable by-catch, as a percentage of the total TAC
4. Remove TAC: Review the number and type of TACs, especially for mixed fisheries, (e.g. remove bycatch species from the TAC regime taking account that defining what constitutes a "bycatch" species is difficult as the species may be a bycatch for one Member State but a targeted fisheries for another).
5. Merge TAC regions.
</t>
    </r>
    <r>
      <rPr>
        <b/>
        <sz val="12"/>
        <color theme="1"/>
        <rFont val="Calibri"/>
        <family val="2"/>
        <scheme val="minor"/>
      </rPr>
      <t/>
    </r>
  </si>
  <si>
    <r>
      <rPr>
        <b/>
        <sz val="12"/>
        <color theme="1"/>
        <rFont val="Calibri"/>
        <family val="2"/>
        <scheme val="minor"/>
      </rPr>
      <t xml:space="preserve">D. Exemptions: </t>
    </r>
    <r>
      <rPr>
        <sz val="12"/>
        <color theme="1"/>
        <rFont val="Calibri"/>
        <family val="2"/>
        <scheme val="minor"/>
      </rPr>
      <t xml:space="preserve">
1. High survivability exemptions. These are a possible solution, providing scientific evidence can support the exemption. However, providing such evidence is challenging.
2. De minimis exemptions. These are relevant where discards are relatively low and scientific evidence indicates that further selectivity is very difficult to achieve or to avoid disproportionate costs of handling unwanted catches. In mixed fisheries it may be possible to combine de minimis across a number of species to increase flexibilty. 
3. Any additional options not covered above including alternative management measures.</t>
    </r>
    <r>
      <rPr>
        <b/>
        <sz val="12"/>
        <color theme="1"/>
        <rFont val="Calibri"/>
        <family val="2"/>
        <scheme val="minor"/>
      </rPr>
      <t/>
    </r>
  </si>
  <si>
    <t>Not appropriate in BE beam trawl fishery and ES mixed demersal fisheries where catches of haddock are minimal and sporadic 
or in fisheries where discarding is generally of marketable fish and due to limited quota available. Difficult to administer.</t>
  </si>
  <si>
    <t xml:space="preserve"> This will be species and gear dependent</t>
  </si>
  <si>
    <t xml:space="preserve">Not appropriate in beam trawl fisheries and ES mixed demersal fisheries where catches of whiting are minimal and sporadic 
or in fisheries where discarding is generally of marketable fish and due to limited quota available (mainly IE). Would require additional resources at Member State level  </t>
  </si>
  <si>
    <t>Due to the very high level of discarding, whiting has the potential to choke multiple fisheries (both targeting and catching whiting as a bycatch) and there are likely to be significant economic impacts across Member States. This would include pelagic fisheries, mixed demersal and Nephrops trawlers even with relatively small whiting bycatch.  However, available mitigation actions have the potential to reduce the impacts significantly. Improving selectivity provides the most potential to reduce the risk of choking  particularly where whiting is a by-catch. Increasing selectivity is likely to lead to losses in revenue from catches of whiting foregone. The use of avoidance measures as well de minimis may also address the problem. Moving the catches from 7.d into the North Sea TAC to match the current assessment may also reduce the problem in the Celtic Sea (e.g. the majority of catches by NL, BE are in 7.d) although may have knock-on impacts on the North Sea and simply move the risk of choke into this region. High risk of residual issues remains but a combination of tools  are available that will  reduce this risk</t>
  </si>
  <si>
    <t>anglerfish, megrim and hake could possible be combined</t>
  </si>
  <si>
    <t xml:space="preserve"> Gear dependent and supporting evidence would be required</t>
  </si>
  <si>
    <t xml:space="preserve">Merging TAC with VIIh,j,k is possible and may help to reduce the risk of choking for some MS </t>
  </si>
  <si>
    <t>May impact on relative stability</t>
  </si>
  <si>
    <t xml:space="preserve">Already in place. Given discard rates are quite low de minimis would alleviate some of the risk of choking. </t>
  </si>
  <si>
    <t xml:space="preserve">Management area covers the whole of area 6 and 7, plus quota exchange takes place between area 4 and 8.. </t>
  </si>
  <si>
    <t>Carries a high risk to those species where the TAC would be removed. Dependant on implementation of alternative stocks management measures</t>
  </si>
  <si>
    <t>May impact on relative stability and because both TACs are low this might not solve the problem for all MS</t>
  </si>
  <si>
    <t>99% - TR1</t>
  </si>
  <si>
    <t>87% - TR2</t>
  </si>
  <si>
    <t>13% - TR1</t>
  </si>
  <si>
    <t>99% - TR2</t>
  </si>
  <si>
    <t>95% - TR1</t>
  </si>
  <si>
    <r>
      <t>Union TAC + full uplift 45%</t>
    </r>
    <r>
      <rPr>
        <sz val="18"/>
        <rFont val="Calibri"/>
        <family val="2"/>
        <scheme val="minor"/>
      </rPr>
      <t xml:space="preserve"> </t>
    </r>
    <r>
      <rPr>
        <sz val="16"/>
        <rFont val="Calibri"/>
        <family val="2"/>
        <scheme val="minor"/>
      </rPr>
      <t>(ICES discard rate 2015 + pers com)</t>
    </r>
  </si>
  <si>
    <t>30% - BT2</t>
  </si>
  <si>
    <t xml:space="preserve">34% - TR1 </t>
  </si>
  <si>
    <r>
      <t>Union TAC + full uplift 5%</t>
    </r>
    <r>
      <rPr>
        <sz val="18"/>
        <rFont val="Calibri"/>
        <family val="2"/>
        <scheme val="minor"/>
      </rPr>
      <t xml:space="preserve"> </t>
    </r>
    <r>
      <rPr>
        <sz val="16"/>
        <rFont val="Calibri"/>
        <family val="2"/>
        <scheme val="minor"/>
      </rPr>
      <t>(ICES discard rate 2015 + pers com)</t>
    </r>
  </si>
  <si>
    <t>100% - BT2</t>
  </si>
  <si>
    <t>49% - GT1</t>
  </si>
  <si>
    <t>38% - LL1</t>
  </si>
  <si>
    <t>100% - GN1</t>
  </si>
  <si>
    <t>65% - GN1</t>
  </si>
  <si>
    <t>40% - LL1</t>
  </si>
  <si>
    <t>100% - LL1</t>
  </si>
  <si>
    <t>90% - BT2</t>
  </si>
  <si>
    <t>37% - TR1</t>
  </si>
  <si>
    <t>24% - TR2</t>
  </si>
  <si>
    <t>55% - BT2</t>
  </si>
  <si>
    <t>8% - TR1</t>
  </si>
  <si>
    <t>36% - TR2</t>
  </si>
  <si>
    <t>67% - BT2</t>
  </si>
  <si>
    <t>92% - TR2</t>
  </si>
  <si>
    <t>57% - TR2</t>
  </si>
  <si>
    <t>42% - TR1</t>
  </si>
  <si>
    <t>39% - TR2</t>
  </si>
  <si>
    <t xml:space="preserve">Combine TAC of e.g. plaice, anglerfish, skates and rays and megrim </t>
  </si>
  <si>
    <t xml:space="preserve">Combine TAC of e.g. sole, plaice, anglerfish and megrim </t>
  </si>
  <si>
    <t xml:space="preserve">Combine TAC of e.g. sole, plaice, anglerfish, and skates and rays </t>
  </si>
  <si>
    <t>Biologically not applicable. Management area covers the whole of area 7</t>
  </si>
  <si>
    <t>Preliminary research show the pulse trawl changes the catchability for plaice</t>
  </si>
  <si>
    <t xml:space="preserve">Combine TAC of e.g. sole, plaice, skates and rays and megrim </t>
  </si>
  <si>
    <t>Provides some flexibility, particularly in BTT fisheries e.g. PLE/SOL</t>
  </si>
  <si>
    <t>Target species, an important species subject to a large TAC and caught in multiple fisheries. Removing the TAC would require alternative management measures to be put in place which would be difficult and complex in practice</t>
  </si>
  <si>
    <t>Prohibited species</t>
  </si>
  <si>
    <t>Under certain limited circumstances may be an option</t>
  </si>
  <si>
    <t>Does not lead to better management of the stock, will only ensure catches can be discarded</t>
  </si>
  <si>
    <t>Final</t>
  </si>
  <si>
    <t>Anglerfish will potentially be a choke species for IE, UK, ES with significant economic impacts given the high value of the species and also that it is caught in multiple fisheries. Due to the specific characterists of the species there is little room to improve selectivity and avoidance is difficult as widely dispersed. Surplus quota available for swapping but reliant on MS needing quota having other species to swap for ANG. DM may act as a short term fix particulary in by-catch fisheries. Risk of residual issues for several MS without quota swaps as other available tools are not likely to reduce the risk of choking.</t>
  </si>
  <si>
    <t xml:space="preserve"> Biologically applicable: ICES WGCSE 2016 suggest that anglerfish assessments can be made for the whole Northern Shelf area combined  </t>
  </si>
  <si>
    <t>Anglerfish are an important species subject to a large TAC and caught in multiple fisheries. Management area covers the whole of area 7.
May impact on relative stability.</t>
  </si>
  <si>
    <t>Complex in practice, transfer and trading agrangments need to be agreed</t>
  </si>
  <si>
    <t>Megrim are potentially a choke species for the UK, which have extensive BTT fisheries for this species. However, the TAC is under utilised and several MS have a large surplus of quota that could potentially be swapped to alleviate the risk of megrim choking fisheries. This is reliant on the UK having quota of other species to swap. Improvements in selectivity may also be possible to reduce the risk of choking.  Risk of residual issues remains for the UK without quota swaps</t>
  </si>
  <si>
    <t>Low risk as a choke species. Discards are very low. Quota uptake is low for most MS except IE (almost 100%) and there is a large surplus of quota that could be swapped. IE currently very dependent on swaps. BE and NL have no quota. De minimis and high survivability exemptions are already in place in a  range of fisheries this should alleviate any future choke problems.</t>
  </si>
  <si>
    <t>Provides some flexibility, e.g. ANG/LEZ/HKE/HAD/POK</t>
  </si>
  <si>
    <t>#</t>
  </si>
  <si>
    <t>Carries a high risk to those species where the TAC would be removed. Dependant on implementation of alternative management measures</t>
  </si>
  <si>
    <t xml:space="preserve">Under the Landing Obligation for trawls and seines </t>
  </si>
  <si>
    <t>Under the Landing Obligation for trawls and seines, gill nets and long lines</t>
  </si>
  <si>
    <t>Under the Landing Obligation for trawls, seines, pots, traps and creels</t>
  </si>
  <si>
    <t xml:space="preserve">Under the Landing Obligation for beam trawls, trammel and gill nets </t>
  </si>
</sst>
</file>

<file path=xl/styles.xml><?xml version="1.0" encoding="utf-8"?>
<styleSheet xmlns="http://schemas.openxmlformats.org/spreadsheetml/2006/main" xmlns:mc="http://schemas.openxmlformats.org/markup-compatibility/2006" xmlns:x14ac="http://schemas.microsoft.com/office/spreadsheetml/2009/9/ac" mc:Ignorable="x14ac">
  <fonts count="8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Calibri"/>
      <family val="2"/>
      <scheme val="minor"/>
    </font>
    <font>
      <b/>
      <sz val="11"/>
      <color rgb="FFFF0000"/>
      <name val="Calibri"/>
      <family val="2"/>
      <scheme val="minor"/>
    </font>
    <font>
      <b/>
      <sz val="14"/>
      <name val="Calibri"/>
      <family val="2"/>
      <scheme val="minor"/>
    </font>
    <font>
      <b/>
      <sz val="14"/>
      <color rgb="FF008000"/>
      <name val="Calibri"/>
      <family val="2"/>
      <scheme val="minor"/>
    </font>
    <font>
      <b/>
      <sz val="14"/>
      <color rgb="FFFF0000"/>
      <name val="Calibri"/>
      <family val="2"/>
      <scheme val="minor"/>
    </font>
    <font>
      <sz val="11"/>
      <name val="Calibri"/>
      <family val="2"/>
      <scheme val="minor"/>
    </font>
    <font>
      <b/>
      <sz val="18"/>
      <color theme="1"/>
      <name val="Calibri"/>
      <family val="2"/>
      <scheme val="minor"/>
    </font>
    <font>
      <sz val="13"/>
      <color theme="1"/>
      <name val="Calibri"/>
      <family val="2"/>
      <scheme val="minor"/>
    </font>
    <font>
      <b/>
      <sz val="10"/>
      <color rgb="FFFF0000"/>
      <name val="Calibri"/>
      <family val="2"/>
      <scheme val="minor"/>
    </font>
    <font>
      <b/>
      <sz val="10"/>
      <color rgb="FF00B050"/>
      <name val="Calibri"/>
      <family val="2"/>
      <scheme val="minor"/>
    </font>
    <font>
      <sz val="16"/>
      <color rgb="FFFF0000"/>
      <name val="Calibri"/>
      <family val="2"/>
      <scheme val="minor"/>
    </font>
    <font>
      <i/>
      <sz val="13"/>
      <color rgb="FF0070C0"/>
      <name val="Calibri"/>
      <family val="2"/>
      <scheme val="minor"/>
    </font>
    <font>
      <sz val="11"/>
      <color rgb="FF0070C0"/>
      <name val="Calibri"/>
      <family val="2"/>
      <scheme val="minor"/>
    </font>
    <font>
      <b/>
      <sz val="18"/>
      <name val="Calibri"/>
      <family val="2"/>
      <scheme val="minor"/>
    </font>
    <font>
      <sz val="18"/>
      <color rgb="FFFF0000"/>
      <name val="Calibri"/>
      <family val="2"/>
      <scheme val="minor"/>
    </font>
    <font>
      <sz val="16"/>
      <color rgb="FF000000"/>
      <name val="Calibri"/>
      <family val="2"/>
      <scheme val="minor"/>
    </font>
    <font>
      <u/>
      <sz val="12"/>
      <color theme="10"/>
      <name val="Calibri"/>
      <family val="2"/>
      <scheme val="minor"/>
    </font>
    <font>
      <u/>
      <sz val="12"/>
      <color theme="11"/>
      <name val="Calibri"/>
      <family val="2"/>
      <scheme val="minor"/>
    </font>
    <font>
      <b/>
      <sz val="13"/>
      <name val="Calibri"/>
      <family val="2"/>
      <scheme val="minor"/>
    </font>
    <font>
      <sz val="18"/>
      <color theme="1"/>
      <name val="Calibri"/>
      <family val="2"/>
      <scheme val="minor"/>
    </font>
    <font>
      <b/>
      <sz val="16"/>
      <name val="Calibri"/>
      <family val="2"/>
      <scheme val="minor"/>
    </font>
    <font>
      <b/>
      <sz val="16"/>
      <color theme="1"/>
      <name val="Calibri"/>
      <family val="2"/>
      <scheme val="minor"/>
    </font>
    <font>
      <b/>
      <sz val="20"/>
      <name val="Calibri"/>
      <family val="2"/>
      <scheme val="minor"/>
    </font>
    <font>
      <sz val="18"/>
      <name val="Calibri"/>
      <family val="2"/>
      <scheme val="minor"/>
    </font>
    <font>
      <sz val="20"/>
      <name val="Calibri"/>
      <family val="2"/>
      <scheme val="minor"/>
    </font>
    <font>
      <b/>
      <sz val="20"/>
      <color theme="1"/>
      <name val="Calibri"/>
      <family val="2"/>
      <scheme val="minor"/>
    </font>
    <font>
      <i/>
      <sz val="16"/>
      <color rgb="FF0070C0"/>
      <name val="Calibri"/>
      <family val="2"/>
      <scheme val="minor"/>
    </font>
    <font>
      <b/>
      <sz val="26"/>
      <color theme="1"/>
      <name val="Calibri"/>
      <family val="2"/>
      <scheme val="minor"/>
    </font>
    <font>
      <b/>
      <sz val="36"/>
      <color theme="1"/>
      <name val="Calibri"/>
      <family val="2"/>
      <scheme val="minor"/>
    </font>
    <font>
      <b/>
      <i/>
      <sz val="16"/>
      <color theme="1"/>
      <name val="Calibri"/>
      <family val="2"/>
      <scheme val="minor"/>
    </font>
    <font>
      <b/>
      <sz val="13"/>
      <color rgb="FFFF0000"/>
      <name val="Calibri"/>
      <family val="2"/>
      <scheme val="minor"/>
    </font>
    <font>
      <sz val="9"/>
      <color indexed="81"/>
      <name val="Tahoma"/>
      <family val="2"/>
    </font>
    <font>
      <b/>
      <sz val="9"/>
      <color indexed="81"/>
      <name val="Tahoma"/>
      <family val="2"/>
    </font>
    <font>
      <b/>
      <sz val="18"/>
      <color rgb="FFFF0000"/>
      <name val="Calibri"/>
      <family val="2"/>
      <scheme val="minor"/>
    </font>
    <font>
      <sz val="16"/>
      <color theme="1"/>
      <name val="Calibri"/>
      <family val="2"/>
      <scheme val="minor"/>
    </font>
    <font>
      <sz val="16"/>
      <color rgb="FF00B050"/>
      <name val="Calibri"/>
      <family val="2"/>
      <scheme val="minor"/>
    </font>
    <font>
      <sz val="16"/>
      <name val="Calibri"/>
      <family val="2"/>
      <scheme val="minor"/>
    </font>
    <font>
      <sz val="14"/>
      <color indexed="81"/>
      <name val="Tahoma"/>
      <family val="2"/>
    </font>
    <font>
      <b/>
      <sz val="22"/>
      <color theme="1"/>
      <name val="Calibri"/>
      <family val="2"/>
      <scheme val="minor"/>
    </font>
    <font>
      <b/>
      <sz val="20"/>
      <color rgb="FFFF0000"/>
      <name val="Calibri"/>
      <family val="2"/>
      <scheme val="minor"/>
    </font>
    <font>
      <sz val="20"/>
      <color theme="1"/>
      <name val="Calibri"/>
      <family val="2"/>
      <scheme val="minor"/>
    </font>
    <font>
      <sz val="20"/>
      <color indexed="81"/>
      <name val="Tahoma"/>
      <family val="2"/>
    </font>
    <font>
      <b/>
      <sz val="12"/>
      <color theme="1"/>
      <name val="Calibri"/>
      <family val="2"/>
      <scheme val="minor"/>
    </font>
    <font>
      <b/>
      <sz val="28"/>
      <color theme="1"/>
      <name val="Calibri"/>
      <family val="2"/>
      <scheme val="minor"/>
    </font>
    <font>
      <sz val="26"/>
      <color theme="1"/>
      <name val="Calibri"/>
      <family val="2"/>
      <scheme val="minor"/>
    </font>
    <font>
      <b/>
      <sz val="12"/>
      <color rgb="FFFF0000"/>
      <name val="Calibri"/>
      <family val="2"/>
      <scheme val="minor"/>
    </font>
    <font>
      <i/>
      <sz val="18"/>
      <color theme="1"/>
      <name val="Calibri"/>
      <family val="2"/>
      <scheme val="minor"/>
    </font>
    <font>
      <i/>
      <sz val="18"/>
      <name val="Calibri"/>
      <family val="2"/>
      <scheme val="minor"/>
    </font>
    <font>
      <i/>
      <sz val="12"/>
      <color theme="1"/>
      <name val="Calibri"/>
      <family val="2"/>
      <scheme val="minor"/>
    </font>
    <font>
      <i/>
      <sz val="20"/>
      <name val="Calibri"/>
      <family val="2"/>
      <scheme val="minor"/>
    </font>
    <font>
      <b/>
      <sz val="20"/>
      <color rgb="FFFF00FF"/>
      <name val="Calibri"/>
      <family val="2"/>
      <scheme val="minor"/>
    </font>
    <font>
      <sz val="18"/>
      <color rgb="FFFF00FF"/>
      <name val="Calibri"/>
      <family val="2"/>
      <scheme val="minor"/>
    </font>
    <font>
      <sz val="20"/>
      <color rgb="FFFF00FF"/>
      <name val="Calibri"/>
      <family val="2"/>
      <scheme val="minor"/>
    </font>
    <font>
      <sz val="12"/>
      <color theme="0" tint="-0.34998626667073579"/>
      <name val="Calibri"/>
      <family val="2"/>
      <scheme val="minor"/>
    </font>
    <font>
      <sz val="12"/>
      <color theme="1"/>
      <name val="Calibri"/>
      <family val="2"/>
      <scheme val="minor"/>
    </font>
    <font>
      <sz val="14"/>
      <name val="Calibri"/>
      <family val="2"/>
      <scheme val="minor"/>
    </font>
    <font>
      <sz val="14"/>
      <color theme="1"/>
      <name val="Calibri"/>
      <family val="2"/>
      <scheme val="minor"/>
    </font>
    <font>
      <sz val="18"/>
      <color theme="0" tint="-0.34998626667073579"/>
      <name val="Calibri"/>
      <family val="2"/>
      <scheme val="minor"/>
    </font>
    <font>
      <i/>
      <sz val="18"/>
      <color rgb="FFFF0000"/>
      <name val="Calibri"/>
      <family val="2"/>
      <scheme val="minor"/>
    </font>
    <font>
      <sz val="12"/>
      <color rgb="FFFF0000"/>
      <name val="Calibri"/>
      <family val="2"/>
      <scheme val="minor"/>
    </font>
    <font>
      <b/>
      <sz val="24"/>
      <color theme="1"/>
      <name val="Calibri"/>
      <family val="2"/>
      <scheme val="minor"/>
    </font>
    <font>
      <sz val="12"/>
      <color theme="0" tint="-0.499984740745262"/>
      <name val="Calibri"/>
      <family val="2"/>
      <scheme val="minor"/>
    </font>
    <font>
      <sz val="12"/>
      <name val="Calibri"/>
      <family val="2"/>
      <scheme val="minor"/>
    </font>
    <font>
      <b/>
      <sz val="11"/>
      <name val="Calibri"/>
      <family val="2"/>
      <scheme val="minor"/>
    </font>
    <font>
      <i/>
      <sz val="11"/>
      <color theme="1"/>
      <name val="Calibri"/>
      <family val="2"/>
      <scheme val="minor"/>
    </font>
    <font>
      <b/>
      <i/>
      <sz val="16"/>
      <name val="Calibri"/>
      <family val="2"/>
      <scheme val="minor"/>
    </font>
    <font>
      <sz val="11"/>
      <color indexed="81"/>
      <name val="Tahoma"/>
      <family val="2"/>
    </font>
    <font>
      <b/>
      <sz val="11"/>
      <color indexed="81"/>
      <name val="Tahoma"/>
      <family val="2"/>
    </font>
    <font>
      <sz val="11"/>
      <color rgb="FFFF0000"/>
      <name val="Calibri"/>
      <family val="2"/>
      <scheme val="minor"/>
    </font>
  </fonts>
  <fills count="11">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4FDBB"/>
        <bgColor indexed="64"/>
      </patternFill>
    </fill>
    <fill>
      <patternFill patternType="solid">
        <fgColor theme="4" tint="0.79998168889431442"/>
        <bgColor indexed="64"/>
      </patternFill>
    </fill>
    <fill>
      <patternFill patternType="solid">
        <fgColor rgb="FFFFFF00"/>
        <bgColor indexed="64"/>
      </patternFill>
    </fill>
  </fills>
  <borders count="34">
    <border>
      <left/>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diagonal/>
    </border>
    <border>
      <left/>
      <right style="thin">
        <color auto="1"/>
      </right>
      <top/>
      <bottom/>
      <diagonal/>
    </border>
    <border>
      <left style="medium">
        <color auto="1"/>
      </left>
      <right/>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medium">
        <color auto="1"/>
      </top>
      <bottom style="medium">
        <color auto="1"/>
      </bottom>
      <diagonal/>
    </border>
    <border>
      <left/>
      <right/>
      <top/>
      <bottom style="medium">
        <color auto="1"/>
      </bottom>
      <diagonal/>
    </border>
    <border>
      <left/>
      <right style="thin">
        <color auto="1"/>
      </right>
      <top style="medium">
        <color auto="1"/>
      </top>
      <bottom/>
      <diagonal/>
    </border>
    <border>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medium">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thin">
        <color indexed="64"/>
      </bottom>
      <diagonal/>
    </border>
    <border>
      <left/>
      <right style="thin">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indexed="64"/>
      </top>
      <bottom style="medium">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style="medium">
        <color indexed="64"/>
      </bottom>
      <diagonal/>
    </border>
    <border>
      <left style="medium">
        <color auto="1"/>
      </left>
      <right/>
      <top style="thin">
        <color auto="1"/>
      </top>
      <bottom/>
      <diagonal/>
    </border>
    <border>
      <left style="thin">
        <color auto="1"/>
      </left>
      <right style="thin">
        <color auto="1"/>
      </right>
      <top style="medium">
        <color indexed="64"/>
      </top>
      <bottom/>
      <diagonal/>
    </border>
    <border>
      <left style="medium">
        <color auto="1"/>
      </left>
      <right/>
      <top/>
      <bottom/>
      <diagonal/>
    </border>
    <border>
      <left/>
      <right style="thin">
        <color auto="1"/>
      </right>
      <top style="thin">
        <color auto="1"/>
      </top>
      <bottom style="medium">
        <color indexed="64"/>
      </bottom>
      <diagonal/>
    </border>
    <border>
      <left style="thin">
        <color auto="1"/>
      </left>
      <right style="thin">
        <color auto="1"/>
      </right>
      <top/>
      <bottom/>
      <diagonal/>
    </border>
  </borders>
  <cellStyleXfs count="21">
    <xf numFmtId="0" fontId="0" fillId="0" borderId="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10" fillId="0" borderId="0"/>
    <xf numFmtId="9" fontId="65" fillId="0" borderId="0" applyFont="0" applyFill="0" applyBorder="0" applyAlignment="0" applyProtection="0"/>
  </cellStyleXfs>
  <cellXfs count="389">
    <xf numFmtId="0" fontId="0" fillId="0" borderId="0" xfId="0"/>
    <xf numFmtId="0" fontId="0" fillId="4" borderId="0" xfId="0" applyFill="1"/>
    <xf numFmtId="0" fontId="0" fillId="0" borderId="8" xfId="0" applyBorder="1" applyAlignment="1">
      <alignment vertical="center"/>
    </xf>
    <xf numFmtId="0" fontId="16" fillId="3" borderId="8" xfId="0" applyFont="1" applyFill="1" applyBorder="1" applyAlignment="1">
      <alignment horizontal="center" vertical="center"/>
    </xf>
    <xf numFmtId="0" fontId="18" fillId="4" borderId="0" xfId="0" applyFont="1" applyFill="1" applyBorder="1" applyAlignment="1">
      <alignment vertical="center"/>
    </xf>
    <xf numFmtId="0" fontId="13" fillId="4" borderId="0" xfId="0" applyFont="1" applyFill="1" applyBorder="1" applyAlignment="1">
      <alignment horizontal="center" vertical="center"/>
    </xf>
    <xf numFmtId="0" fontId="0" fillId="4" borderId="0" xfId="0" applyFill="1" applyBorder="1" applyAlignment="1">
      <alignment vertical="center"/>
    </xf>
    <xf numFmtId="0" fontId="19" fillId="4" borderId="0" xfId="0" applyFont="1" applyFill="1" applyBorder="1" applyAlignment="1">
      <alignment horizontal="center" vertical="center"/>
    </xf>
    <xf numFmtId="0" fontId="18" fillId="4" borderId="0" xfId="0" applyFont="1" applyFill="1" applyAlignment="1">
      <alignment vertical="center"/>
    </xf>
    <xf numFmtId="0" fontId="20" fillId="4" borderId="0" xfId="0" applyFont="1" applyFill="1" applyBorder="1" applyAlignment="1">
      <alignment horizontal="center" vertical="center"/>
    </xf>
    <xf numFmtId="0" fontId="16" fillId="4" borderId="6" xfId="0" applyFont="1" applyFill="1" applyBorder="1" applyAlignment="1">
      <alignment horizontal="center" vertical="center"/>
    </xf>
    <xf numFmtId="0" fontId="0" fillId="4" borderId="6" xfId="0" applyFill="1" applyBorder="1" applyAlignment="1">
      <alignment vertical="center"/>
    </xf>
    <xf numFmtId="0" fontId="18" fillId="4" borderId="10" xfId="0" applyFont="1" applyFill="1" applyBorder="1" applyAlignment="1">
      <alignment vertical="center"/>
    </xf>
    <xf numFmtId="0" fontId="18" fillId="4" borderId="8" xfId="0" applyFont="1" applyFill="1" applyBorder="1" applyAlignment="1">
      <alignment vertical="center"/>
    </xf>
    <xf numFmtId="0" fontId="16" fillId="0" borderId="8" xfId="0" applyFont="1" applyBorder="1" applyAlignment="1">
      <alignment vertical="center" wrapText="1"/>
    </xf>
    <xf numFmtId="0" fontId="0" fillId="3" borderId="8" xfId="0" applyFill="1" applyBorder="1" applyAlignment="1">
      <alignment horizontal="center" vertical="center"/>
    </xf>
    <xf numFmtId="0" fontId="21" fillId="4" borderId="0" xfId="0" applyFont="1" applyFill="1" applyBorder="1" applyAlignment="1">
      <alignment horizontal="center" vertical="center"/>
    </xf>
    <xf numFmtId="0" fontId="0" fillId="4" borderId="0" xfId="0" applyFill="1" applyAlignment="1">
      <alignment vertical="center"/>
    </xf>
    <xf numFmtId="0" fontId="23" fillId="0" borderId="8" xfId="0" applyFont="1" applyBorder="1" applyAlignment="1">
      <alignment vertical="center" wrapText="1"/>
    </xf>
    <xf numFmtId="0" fontId="24" fillId="4" borderId="0" xfId="0" applyFont="1" applyFill="1" applyBorder="1"/>
    <xf numFmtId="0" fontId="25" fillId="4" borderId="0" xfId="0" applyFont="1" applyFill="1" applyBorder="1"/>
    <xf numFmtId="0" fontId="16" fillId="3" borderId="7" xfId="0" applyFont="1" applyFill="1" applyBorder="1" applyAlignment="1">
      <alignment horizontal="center" vertical="center"/>
    </xf>
    <xf numFmtId="0" fontId="0" fillId="4" borderId="14" xfId="0" applyFill="1" applyBorder="1"/>
    <xf numFmtId="0" fontId="0" fillId="4" borderId="14" xfId="0" applyFill="1" applyBorder="1" applyAlignment="1">
      <alignment vertical="center"/>
    </xf>
    <xf numFmtId="0" fontId="18" fillId="4" borderId="8" xfId="0" applyFont="1" applyFill="1" applyBorder="1" applyAlignment="1">
      <alignment vertical="center" wrapText="1"/>
    </xf>
    <xf numFmtId="0" fontId="22" fillId="4" borderId="8" xfId="0" applyFont="1" applyFill="1" applyBorder="1" applyAlignment="1">
      <alignment vertical="center" wrapText="1"/>
    </xf>
    <xf numFmtId="0" fontId="29" fillId="4" borderId="10" xfId="0" applyFont="1" applyFill="1" applyBorder="1" applyAlignment="1">
      <alignment vertical="center"/>
    </xf>
    <xf numFmtId="0" fontId="29" fillId="4" borderId="12" xfId="0" applyFont="1" applyFill="1" applyBorder="1" applyAlignment="1">
      <alignment vertical="center"/>
    </xf>
    <xf numFmtId="0" fontId="29" fillId="4" borderId="8" xfId="0" applyFont="1" applyFill="1" applyBorder="1" applyAlignment="1">
      <alignment vertical="center"/>
    </xf>
    <xf numFmtId="0" fontId="16" fillId="3" borderId="9" xfId="0" applyFont="1" applyFill="1" applyBorder="1" applyAlignment="1">
      <alignment horizontal="center" vertical="center"/>
    </xf>
    <xf numFmtId="0" fontId="0" fillId="3" borderId="9" xfId="0" applyFill="1" applyBorder="1" applyAlignment="1">
      <alignment horizontal="center" vertical="center"/>
    </xf>
    <xf numFmtId="0" fontId="16" fillId="3" borderId="16" xfId="0" applyFont="1" applyFill="1" applyBorder="1" applyAlignment="1">
      <alignment horizontal="center" vertical="center"/>
    </xf>
    <xf numFmtId="0" fontId="0" fillId="6" borderId="1" xfId="0" applyFill="1" applyBorder="1" applyAlignment="1">
      <alignment horizontal="center" vertical="center"/>
    </xf>
    <xf numFmtId="0" fontId="0" fillId="6" borderId="2" xfId="0" applyFill="1" applyBorder="1" applyAlignment="1">
      <alignment horizontal="center" vertical="center"/>
    </xf>
    <xf numFmtId="0" fontId="13" fillId="4" borderId="16" xfId="0" applyFont="1" applyFill="1" applyBorder="1" applyAlignment="1">
      <alignment vertical="center" wrapText="1"/>
    </xf>
    <xf numFmtId="0" fontId="13" fillId="4" borderId="16" xfId="0" applyFont="1" applyFill="1" applyBorder="1" applyAlignment="1">
      <alignment vertical="center"/>
    </xf>
    <xf numFmtId="0" fontId="29" fillId="4" borderId="18" xfId="0" applyFont="1" applyFill="1" applyBorder="1" applyAlignment="1">
      <alignment vertical="center"/>
    </xf>
    <xf numFmtId="0" fontId="12" fillId="4" borderId="0" xfId="0" applyFont="1" applyFill="1" applyBorder="1" applyAlignment="1">
      <alignment horizontal="center" vertical="top" wrapText="1"/>
    </xf>
    <xf numFmtId="0" fontId="18" fillId="4" borderId="19" xfId="0" applyFont="1" applyFill="1" applyBorder="1" applyAlignment="1">
      <alignment vertical="center"/>
    </xf>
    <xf numFmtId="0" fontId="18" fillId="4" borderId="7" xfId="0" applyFont="1" applyFill="1" applyBorder="1" applyAlignment="1">
      <alignment vertical="center"/>
    </xf>
    <xf numFmtId="0" fontId="13" fillId="4" borderId="8" xfId="0" applyFont="1" applyFill="1" applyBorder="1" applyAlignment="1">
      <alignment vertical="center"/>
    </xf>
    <xf numFmtId="0" fontId="31" fillId="3" borderId="2" xfId="0" applyFont="1" applyFill="1" applyBorder="1" applyAlignment="1">
      <alignment horizontal="center" vertical="center" wrapText="1"/>
    </xf>
    <xf numFmtId="0" fontId="32" fillId="4" borderId="8" xfId="0" applyFont="1" applyFill="1" applyBorder="1" applyAlignment="1">
      <alignment vertical="center"/>
    </xf>
    <xf numFmtId="0" fontId="15" fillId="5" borderId="8"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10" xfId="0" applyFont="1" applyFill="1" applyBorder="1" applyAlignment="1">
      <alignment horizontal="center" vertical="center"/>
    </xf>
    <xf numFmtId="0" fontId="11" fillId="4" borderId="0" xfId="0" applyFont="1" applyFill="1" applyBorder="1" applyAlignment="1">
      <alignment vertical="center"/>
    </xf>
    <xf numFmtId="0" fontId="33" fillId="4" borderId="0" xfId="0" applyFont="1" applyFill="1" applyBorder="1" applyAlignment="1">
      <alignment horizontal="center" vertical="center" wrapText="1"/>
    </xf>
    <xf numFmtId="0" fontId="17" fillId="4" borderId="0" xfId="0" applyFont="1" applyFill="1" applyBorder="1" applyAlignment="1">
      <alignment horizontal="center" vertical="center"/>
    </xf>
    <xf numFmtId="0" fontId="24" fillId="4" borderId="0" xfId="0" applyFont="1" applyFill="1" applyBorder="1" applyAlignment="1">
      <alignment horizontal="center" vertical="center" wrapText="1"/>
    </xf>
    <xf numFmtId="0" fontId="33" fillId="3" borderId="1" xfId="0" applyFont="1" applyFill="1" applyBorder="1" applyAlignment="1">
      <alignment vertical="center" wrapText="1"/>
    </xf>
    <xf numFmtId="0" fontId="30" fillId="4" borderId="8" xfId="0" applyFont="1" applyFill="1" applyBorder="1" applyAlignment="1">
      <alignment horizontal="center" vertical="center"/>
    </xf>
    <xf numFmtId="0" fontId="34" fillId="4" borderId="8" xfId="0" applyFont="1" applyFill="1" applyBorder="1" applyAlignment="1">
      <alignment horizontal="center" vertical="center" wrapText="1"/>
    </xf>
    <xf numFmtId="0" fontId="17" fillId="3" borderId="20" xfId="0" applyFont="1" applyFill="1" applyBorder="1" applyAlignment="1">
      <alignment horizontal="center" vertical="center"/>
    </xf>
    <xf numFmtId="0" fontId="33" fillId="4" borderId="3" xfId="0" applyFont="1" applyFill="1" applyBorder="1" applyAlignment="1">
      <alignment vertical="center" wrapText="1"/>
    </xf>
    <xf numFmtId="0" fontId="31" fillId="4" borderId="7" xfId="0" applyFont="1" applyFill="1" applyBorder="1" applyAlignment="1">
      <alignment vertical="center"/>
    </xf>
    <xf numFmtId="0" fontId="31" fillId="4" borderId="7" xfId="0" applyFont="1" applyFill="1" applyBorder="1" applyAlignment="1">
      <alignment vertical="center" wrapText="1"/>
    </xf>
    <xf numFmtId="0" fontId="31" fillId="4" borderId="12" xfId="0" applyFont="1" applyFill="1" applyBorder="1" applyAlignment="1">
      <alignment vertical="center"/>
    </xf>
    <xf numFmtId="0" fontId="37" fillId="4" borderId="8" xfId="0" applyFont="1" applyFill="1" applyBorder="1" applyAlignment="1">
      <alignment vertical="center" wrapText="1"/>
    </xf>
    <xf numFmtId="0" fontId="32" fillId="4" borderId="10" xfId="0" applyFont="1" applyFill="1" applyBorder="1" applyAlignment="1">
      <alignment vertical="center"/>
    </xf>
    <xf numFmtId="0" fontId="32" fillId="4" borderId="10" xfId="0" applyFont="1" applyFill="1" applyBorder="1" applyAlignment="1">
      <alignment vertical="center" wrapText="1"/>
    </xf>
    <xf numFmtId="0" fontId="32" fillId="4" borderId="8" xfId="0" applyFont="1" applyFill="1" applyBorder="1" applyAlignment="1">
      <alignment vertical="center" wrapText="1"/>
    </xf>
    <xf numFmtId="0" fontId="32" fillId="4" borderId="20" xfId="0" applyFont="1" applyFill="1" applyBorder="1" applyAlignment="1">
      <alignment horizontal="center" vertical="center"/>
    </xf>
    <xf numFmtId="0" fontId="40" fillId="4" borderId="8" xfId="0" applyFont="1" applyFill="1" applyBorder="1" applyAlignment="1">
      <alignment vertical="center"/>
    </xf>
    <xf numFmtId="0" fontId="33" fillId="3" borderId="1" xfId="0" applyFont="1" applyFill="1" applyBorder="1" applyAlignment="1">
      <alignment horizontal="center" vertical="center" wrapText="1"/>
    </xf>
    <xf numFmtId="0" fontId="11" fillId="4" borderId="4" xfId="0" applyFont="1" applyFill="1" applyBorder="1" applyAlignment="1">
      <alignment vertical="center"/>
    </xf>
    <xf numFmtId="1" fontId="34" fillId="4" borderId="8" xfId="0" applyNumberFormat="1" applyFont="1" applyFill="1" applyBorder="1" applyAlignment="1">
      <alignment horizontal="center" vertical="center" wrapText="1"/>
    </xf>
    <xf numFmtId="0" fontId="10" fillId="4" borderId="0" xfId="19" applyFill="1"/>
    <xf numFmtId="0" fontId="0" fillId="4" borderId="8" xfId="0" applyFill="1" applyBorder="1"/>
    <xf numFmtId="0" fontId="45" fillId="4" borderId="0" xfId="0" applyFont="1" applyFill="1" applyAlignment="1">
      <alignment vertical="center"/>
    </xf>
    <xf numFmtId="0" fontId="21" fillId="4" borderId="0" xfId="0" applyFont="1" applyFill="1" applyBorder="1" applyAlignment="1">
      <alignment vertical="center"/>
    </xf>
    <xf numFmtId="0" fontId="46" fillId="4" borderId="0" xfId="0" applyFont="1" applyFill="1" applyAlignment="1">
      <alignment vertical="center"/>
    </xf>
    <xf numFmtId="0" fontId="50" fillId="4" borderId="14" xfId="0" applyFont="1" applyFill="1" applyBorder="1" applyAlignment="1">
      <alignment horizontal="center" vertical="center"/>
    </xf>
    <xf numFmtId="0" fontId="51" fillId="4" borderId="0" xfId="0" applyFont="1" applyFill="1"/>
    <xf numFmtId="0" fontId="24" fillId="4" borderId="0" xfId="19" applyFont="1" applyFill="1"/>
    <xf numFmtId="0" fontId="45" fillId="4" borderId="0" xfId="19" applyFont="1" applyFill="1"/>
    <xf numFmtId="0" fontId="45" fillId="4" borderId="0" xfId="0" applyFont="1" applyFill="1"/>
    <xf numFmtId="0" fontId="33" fillId="4" borderId="8" xfId="0" applyFont="1" applyFill="1" applyBorder="1" applyAlignment="1">
      <alignment horizontal="center" vertical="center" wrapText="1"/>
    </xf>
    <xf numFmtId="1" fontId="33" fillId="4" borderId="8" xfId="0" applyNumberFormat="1" applyFont="1" applyFill="1" applyBorder="1" applyAlignment="1">
      <alignment horizontal="center" vertical="center" wrapText="1"/>
    </xf>
    <xf numFmtId="0" fontId="41" fillId="4" borderId="8" xfId="0" applyFont="1" applyFill="1" applyBorder="1" applyAlignment="1">
      <alignment horizontal="center" vertical="center" wrapText="1"/>
    </xf>
    <xf numFmtId="0" fontId="32" fillId="8" borderId="8" xfId="0" applyFont="1" applyFill="1" applyBorder="1" applyAlignment="1">
      <alignment horizontal="center" vertical="center"/>
    </xf>
    <xf numFmtId="0" fontId="33" fillId="8" borderId="8" xfId="0" applyFont="1" applyFill="1" applyBorder="1" applyAlignment="1">
      <alignment horizontal="center" vertical="center" wrapText="1"/>
    </xf>
    <xf numFmtId="0" fontId="36" fillId="4" borderId="20" xfId="0" applyFont="1" applyFill="1" applyBorder="1" applyAlignment="1">
      <alignment horizontal="center"/>
    </xf>
    <xf numFmtId="0" fontId="31" fillId="4" borderId="0" xfId="0" applyFont="1" applyFill="1" applyBorder="1" applyAlignment="1">
      <alignment vertical="center"/>
    </xf>
    <xf numFmtId="0" fontId="49" fillId="4" borderId="3" xfId="0" applyFont="1" applyFill="1" applyBorder="1" applyAlignment="1">
      <alignment horizontal="center" vertical="center"/>
    </xf>
    <xf numFmtId="0" fontId="31" fillId="4" borderId="15" xfId="0" applyFont="1" applyFill="1" applyBorder="1" applyAlignment="1">
      <alignment vertical="center"/>
    </xf>
    <xf numFmtId="0" fontId="31" fillId="3" borderId="24" xfId="0" applyFont="1" applyFill="1" applyBorder="1" applyAlignment="1">
      <alignment horizontal="center" vertical="center" wrapText="1"/>
    </xf>
    <xf numFmtId="0" fontId="54" fillId="2" borderId="0" xfId="0" applyFont="1" applyFill="1" applyAlignment="1">
      <alignment horizontal="center" vertical="top" wrapText="1"/>
    </xf>
    <xf numFmtId="0" fontId="0" fillId="2" borderId="0" xfId="0" applyFill="1" applyAlignment="1">
      <alignment horizontal="center" vertical="top"/>
    </xf>
    <xf numFmtId="0" fontId="0" fillId="0" borderId="0" xfId="0" applyAlignment="1">
      <alignment vertical="top"/>
    </xf>
    <xf numFmtId="0" fontId="0" fillId="9" borderId="0" xfId="0" applyFill="1" applyAlignment="1">
      <alignment vertical="top" wrapText="1"/>
    </xf>
    <xf numFmtId="0" fontId="0" fillId="4" borderId="0" xfId="0" applyFill="1" applyAlignment="1">
      <alignment vertical="top" wrapText="1"/>
    </xf>
    <xf numFmtId="1" fontId="30" fillId="4" borderId="8" xfId="0" applyNumberFormat="1" applyFont="1" applyFill="1" applyBorder="1" applyAlignment="1">
      <alignment horizontal="center" vertical="center"/>
    </xf>
    <xf numFmtId="1" fontId="30" fillId="2" borderId="8" xfId="0" applyNumberFormat="1" applyFont="1" applyFill="1" applyBorder="1" applyAlignment="1">
      <alignment horizontal="center" vertical="center"/>
    </xf>
    <xf numFmtId="1" fontId="24" fillId="4" borderId="0" xfId="0" applyNumberFormat="1" applyFont="1" applyFill="1" applyBorder="1" applyAlignment="1">
      <alignment horizontal="center" vertical="center" wrapText="1"/>
    </xf>
    <xf numFmtId="0" fontId="57" fillId="4" borderId="8" xfId="0" applyFont="1" applyFill="1" applyBorder="1" applyAlignment="1">
      <alignment horizontal="center" vertical="center"/>
    </xf>
    <xf numFmtId="1" fontId="57" fillId="4" borderId="8" xfId="0" applyNumberFormat="1" applyFont="1" applyFill="1" applyBorder="1" applyAlignment="1">
      <alignment horizontal="center" vertical="center"/>
    </xf>
    <xf numFmtId="1" fontId="57" fillId="2" borderId="8" xfId="0" applyNumberFormat="1" applyFont="1" applyFill="1" applyBorder="1" applyAlignment="1">
      <alignment horizontal="center" vertical="center"/>
    </xf>
    <xf numFmtId="0" fontId="58" fillId="4" borderId="8" xfId="0" applyFont="1" applyFill="1" applyBorder="1" applyAlignment="1">
      <alignment horizontal="center" vertical="center" wrapText="1"/>
    </xf>
    <xf numFmtId="1" fontId="0" fillId="4" borderId="0" xfId="0" applyNumberFormat="1" applyFill="1"/>
    <xf numFmtId="1" fontId="36" fillId="4" borderId="8" xfId="0" applyNumberFormat="1" applyFont="1" applyFill="1" applyBorder="1" applyAlignment="1">
      <alignment horizontal="center" vertical="center"/>
    </xf>
    <xf numFmtId="1" fontId="50" fillId="4" borderId="8" xfId="0" applyNumberFormat="1" applyFont="1" applyFill="1" applyBorder="1" applyAlignment="1">
      <alignment horizontal="center" vertical="center"/>
    </xf>
    <xf numFmtId="1" fontId="34" fillId="0" borderId="8" xfId="0" applyNumberFormat="1" applyFont="1" applyFill="1" applyBorder="1" applyAlignment="1">
      <alignment horizontal="center" vertical="center" wrapText="1"/>
    </xf>
    <xf numFmtId="1" fontId="58" fillId="0" borderId="8" xfId="0" applyNumberFormat="1" applyFont="1" applyFill="1" applyBorder="1" applyAlignment="1">
      <alignment horizontal="center" vertical="center" wrapText="1"/>
    </xf>
    <xf numFmtId="0" fontId="0" fillId="0" borderId="0" xfId="0" applyFill="1"/>
    <xf numFmtId="2" fontId="30" fillId="4" borderId="8" xfId="0" applyNumberFormat="1" applyFont="1" applyFill="1" applyBorder="1" applyAlignment="1">
      <alignment horizontal="center" vertical="center"/>
    </xf>
    <xf numFmtId="1" fontId="17" fillId="4" borderId="8" xfId="0" applyNumberFormat="1" applyFont="1" applyFill="1" applyBorder="1" applyAlignment="1">
      <alignment horizontal="center" vertical="center"/>
    </xf>
    <xf numFmtId="0" fontId="41" fillId="4" borderId="7" xfId="0" applyFont="1" applyFill="1" applyBorder="1" applyAlignment="1">
      <alignment horizontal="center" vertical="center" wrapText="1"/>
    </xf>
    <xf numFmtId="0" fontId="41" fillId="7" borderId="13" xfId="0" applyFont="1" applyFill="1" applyBorder="1" applyAlignment="1">
      <alignment vertical="center" wrapText="1"/>
    </xf>
    <xf numFmtId="0" fontId="0" fillId="7" borderId="1" xfId="0" applyFill="1" applyBorder="1"/>
    <xf numFmtId="0" fontId="0" fillId="7" borderId="25" xfId="0" applyFill="1" applyBorder="1"/>
    <xf numFmtId="0" fontId="13" fillId="7" borderId="17" xfId="0" applyFont="1" applyFill="1" applyBorder="1" applyAlignment="1">
      <alignment horizontal="center" vertical="center"/>
    </xf>
    <xf numFmtId="0" fontId="13" fillId="7" borderId="13" xfId="0" applyFont="1" applyFill="1" applyBorder="1" applyAlignment="1">
      <alignment horizontal="center" vertical="center"/>
    </xf>
    <xf numFmtId="0" fontId="26" fillId="7" borderId="17" xfId="0" applyFont="1" applyFill="1" applyBorder="1" applyAlignment="1">
      <alignment wrapText="1"/>
    </xf>
    <xf numFmtId="0" fontId="39" fillId="2" borderId="0" xfId="0" applyFont="1" applyFill="1" applyAlignment="1">
      <alignment vertical="center"/>
    </xf>
    <xf numFmtId="0" fontId="11" fillId="2" borderId="0" xfId="0" applyFont="1" applyFill="1" applyAlignment="1">
      <alignment vertical="center"/>
    </xf>
    <xf numFmtId="0" fontId="19" fillId="4" borderId="27" xfId="0" applyFont="1" applyFill="1" applyBorder="1" applyAlignment="1">
      <alignment horizontal="center" vertical="center"/>
    </xf>
    <xf numFmtId="0" fontId="20" fillId="4" borderId="6" xfId="0" applyFont="1" applyFill="1" applyBorder="1" applyAlignment="1">
      <alignment horizontal="center" vertical="center"/>
    </xf>
    <xf numFmtId="0" fontId="15" fillId="5" borderId="19" xfId="0" applyFont="1" applyFill="1" applyBorder="1" applyAlignment="1">
      <alignment horizontal="center" vertical="center"/>
    </xf>
    <xf numFmtId="0" fontId="14" fillId="5" borderId="27" xfId="0" applyFont="1" applyFill="1" applyBorder="1" applyAlignment="1">
      <alignment horizontal="center" vertical="center"/>
    </xf>
    <xf numFmtId="0" fontId="13" fillId="4" borderId="3" xfId="0" applyFont="1" applyFill="1" applyBorder="1" applyAlignment="1">
      <alignment horizontal="center" vertical="center"/>
    </xf>
    <xf numFmtId="0" fontId="19" fillId="4" borderId="6" xfId="0" applyFont="1" applyFill="1" applyBorder="1" applyAlignment="1">
      <alignment horizontal="center" vertical="center"/>
    </xf>
    <xf numFmtId="0" fontId="0" fillId="4" borderId="27" xfId="0" applyFill="1" applyBorder="1" applyAlignment="1">
      <alignment vertical="center"/>
    </xf>
    <xf numFmtId="0" fontId="24" fillId="7" borderId="17" xfId="0" applyFont="1" applyFill="1" applyBorder="1" applyAlignment="1">
      <alignment horizontal="center" vertical="center" wrapText="1"/>
    </xf>
    <xf numFmtId="0" fontId="55" fillId="4" borderId="0" xfId="0" applyFont="1" applyFill="1"/>
    <xf numFmtId="0" fontId="11" fillId="4" borderId="0" xfId="0" applyFont="1" applyFill="1" applyAlignment="1">
      <alignment vertical="center"/>
    </xf>
    <xf numFmtId="0" fontId="0" fillId="4" borderId="0" xfId="0" applyFill="1" applyAlignment="1">
      <alignment vertical="top"/>
    </xf>
    <xf numFmtId="0" fontId="0" fillId="4" borderId="0" xfId="0" applyFill="1" applyAlignment="1">
      <alignment vertical="center" wrapText="1"/>
    </xf>
    <xf numFmtId="0" fontId="35" fillId="4" borderId="0" xfId="0" applyFont="1" applyFill="1" applyBorder="1" applyAlignment="1">
      <alignment horizontal="right" vertical="center" wrapText="1"/>
    </xf>
    <xf numFmtId="0" fontId="35" fillId="4" borderId="4" xfId="0" applyFont="1" applyFill="1" applyBorder="1" applyAlignment="1">
      <alignment horizontal="right" vertical="center" wrapText="1"/>
    </xf>
    <xf numFmtId="0" fontId="60" fillId="4" borderId="0" xfId="0" applyFont="1" applyFill="1" applyBorder="1" applyAlignment="1">
      <alignment horizontal="left" vertical="center" wrapText="1"/>
    </xf>
    <xf numFmtId="2" fontId="50" fillId="4" borderId="8" xfId="0" applyNumberFormat="1" applyFont="1" applyFill="1" applyBorder="1" applyAlignment="1">
      <alignment horizontal="center" vertical="center"/>
    </xf>
    <xf numFmtId="1" fontId="50" fillId="4" borderId="8" xfId="0" applyNumberFormat="1" applyFont="1" applyFill="1" applyBorder="1" applyAlignment="1">
      <alignment horizontal="center" vertical="center" wrapText="1"/>
    </xf>
    <xf numFmtId="2" fontId="51" fillId="4" borderId="8" xfId="0" applyNumberFormat="1" applyFont="1" applyFill="1" applyBorder="1" applyAlignment="1">
      <alignment horizontal="center" vertical="center"/>
    </xf>
    <xf numFmtId="2" fontId="36" fillId="4" borderId="8" xfId="0" applyNumberFormat="1" applyFont="1" applyFill="1" applyBorder="1" applyAlignment="1">
      <alignment horizontal="center"/>
    </xf>
    <xf numFmtId="2" fontId="50" fillId="4" borderId="8" xfId="0" applyNumberFormat="1" applyFont="1" applyFill="1" applyBorder="1" applyAlignment="1">
      <alignment horizontal="center"/>
    </xf>
    <xf numFmtId="0" fontId="59" fillId="4" borderId="0" xfId="0" applyFont="1" applyFill="1" applyBorder="1" applyAlignment="1">
      <alignment horizontal="left"/>
    </xf>
    <xf numFmtId="0" fontId="24" fillId="7" borderId="1" xfId="0" applyFont="1" applyFill="1" applyBorder="1" applyAlignment="1">
      <alignment horizontal="center" vertical="center" wrapText="1"/>
    </xf>
    <xf numFmtId="1" fontId="36" fillId="4" borderId="7" xfId="0" applyNumberFormat="1" applyFont="1" applyFill="1" applyBorder="1" applyAlignment="1">
      <alignment horizontal="center" vertical="center"/>
    </xf>
    <xf numFmtId="1" fontId="50" fillId="4" borderId="7" xfId="0" applyNumberFormat="1" applyFont="1" applyFill="1" applyBorder="1" applyAlignment="1">
      <alignment horizontal="center" vertical="center"/>
    </xf>
    <xf numFmtId="2" fontId="51" fillId="4" borderId="20" xfId="0" applyNumberFormat="1" applyFont="1" applyFill="1" applyBorder="1" applyAlignment="1">
      <alignment horizontal="center" vertical="center"/>
    </xf>
    <xf numFmtId="0" fontId="30" fillId="4" borderId="8" xfId="0" applyFont="1" applyFill="1" applyBorder="1" applyAlignment="1">
      <alignment horizontal="left" vertical="center"/>
    </xf>
    <xf numFmtId="0" fontId="30" fillId="4" borderId="20" xfId="0" applyFont="1" applyFill="1" applyBorder="1" applyAlignment="1">
      <alignment horizontal="left" vertical="center"/>
    </xf>
    <xf numFmtId="0" fontId="30" fillId="4" borderId="7" xfId="0" applyFont="1" applyFill="1" applyBorder="1" applyAlignment="1">
      <alignment horizontal="left" vertical="center"/>
    </xf>
    <xf numFmtId="2" fontId="51" fillId="4" borderId="7" xfId="0" applyNumberFormat="1" applyFont="1" applyFill="1" applyBorder="1" applyAlignment="1">
      <alignment horizontal="center" vertical="center"/>
    </xf>
    <xf numFmtId="0" fontId="17" fillId="4" borderId="28" xfId="0" applyFont="1" applyFill="1" applyBorder="1" applyAlignment="1">
      <alignment horizontal="left" vertical="center"/>
    </xf>
    <xf numFmtId="0" fontId="17" fillId="4" borderId="22" xfId="0" applyFont="1" applyFill="1" applyBorder="1" applyAlignment="1">
      <alignment horizontal="left" vertical="center"/>
    </xf>
    <xf numFmtId="2" fontId="35" fillId="4" borderId="8" xfId="0" applyNumberFormat="1" applyFont="1" applyFill="1" applyBorder="1" applyAlignment="1">
      <alignment horizontal="center" vertical="center"/>
    </xf>
    <xf numFmtId="0" fontId="36" fillId="4" borderId="8" xfId="0" applyFont="1" applyFill="1" applyBorder="1" applyAlignment="1">
      <alignment horizontal="center" vertical="center"/>
    </xf>
    <xf numFmtId="1" fontId="61" fillId="4" borderId="8" xfId="0" applyNumberFormat="1" applyFont="1" applyFill="1" applyBorder="1" applyAlignment="1">
      <alignment horizontal="center" vertical="center" wrapText="1"/>
    </xf>
    <xf numFmtId="0" fontId="62" fillId="4" borderId="8" xfId="0" applyFont="1" applyFill="1" applyBorder="1" applyAlignment="1">
      <alignment horizontal="center" vertical="center"/>
    </xf>
    <xf numFmtId="0" fontId="62" fillId="4" borderId="8" xfId="0" applyFont="1" applyFill="1" applyBorder="1" applyAlignment="1">
      <alignment horizontal="center" vertical="center" wrapText="1"/>
    </xf>
    <xf numFmtId="2" fontId="33" fillId="4" borderId="8" xfId="0" applyNumberFormat="1" applyFont="1" applyFill="1" applyBorder="1" applyAlignment="1">
      <alignment horizontal="center"/>
    </xf>
    <xf numFmtId="1" fontId="33" fillId="4" borderId="7" xfId="0" applyNumberFormat="1" applyFont="1" applyFill="1" applyBorder="1" applyAlignment="1">
      <alignment horizontal="center" vertical="center"/>
    </xf>
    <xf numFmtId="0" fontId="32" fillId="4" borderId="8" xfId="0" applyFont="1" applyFill="1" applyBorder="1" applyAlignment="1">
      <alignment horizontal="center" vertical="center"/>
    </xf>
    <xf numFmtId="1" fontId="63" fillId="4" borderId="8" xfId="0" applyNumberFormat="1" applyFont="1" applyFill="1" applyBorder="1" applyAlignment="1">
      <alignment horizontal="center" vertical="center" wrapText="1"/>
    </xf>
    <xf numFmtId="0" fontId="17" fillId="4" borderId="8" xfId="0" applyFont="1" applyFill="1" applyBorder="1" applyAlignment="1">
      <alignment horizontal="center" vertical="center"/>
    </xf>
    <xf numFmtId="1" fontId="64" fillId="4" borderId="0" xfId="0" applyNumberFormat="1" applyFont="1" applyFill="1" applyAlignment="1">
      <alignment horizontal="left"/>
    </xf>
    <xf numFmtId="9" fontId="30" fillId="4" borderId="8" xfId="20" applyFont="1" applyFill="1" applyBorder="1" applyAlignment="1">
      <alignment horizontal="center" vertical="center"/>
    </xf>
    <xf numFmtId="9" fontId="34" fillId="4" borderId="8" xfId="2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3" fillId="4" borderId="0" xfId="0" applyFont="1" applyFill="1" applyBorder="1" applyAlignment="1">
      <alignment horizontal="left" vertical="center"/>
    </xf>
    <xf numFmtId="1" fontId="16" fillId="4" borderId="0" xfId="0" applyNumberFormat="1" applyFont="1" applyFill="1" applyBorder="1" applyAlignment="1">
      <alignment horizontal="center" vertical="center" wrapText="1"/>
    </xf>
    <xf numFmtId="1" fontId="44" fillId="4" borderId="0" xfId="0" applyNumberFormat="1" applyFont="1" applyFill="1" applyBorder="1" applyAlignment="1">
      <alignment horizontal="center" vertical="center" wrapText="1"/>
    </xf>
    <xf numFmtId="0" fontId="13" fillId="4" borderId="12" xfId="0" applyFont="1" applyFill="1" applyBorder="1" applyAlignment="1">
      <alignment vertical="center"/>
    </xf>
    <xf numFmtId="0" fontId="11" fillId="4" borderId="10" xfId="0" applyFont="1" applyFill="1" applyBorder="1" applyAlignment="1">
      <alignment vertical="center"/>
    </xf>
    <xf numFmtId="0" fontId="11" fillId="8" borderId="8" xfId="0" applyFont="1" applyFill="1" applyBorder="1" applyAlignment="1">
      <alignment horizontal="center" vertical="center"/>
    </xf>
    <xf numFmtId="0" fontId="13" fillId="8" borderId="8" xfId="0" applyFont="1" applyFill="1" applyBorder="1" applyAlignment="1">
      <alignment horizontal="center" vertical="center" wrapText="1"/>
    </xf>
    <xf numFmtId="0" fontId="66" fillId="3" borderId="8" xfId="0" applyFont="1" applyFill="1" applyBorder="1" applyAlignment="1">
      <alignment horizontal="center" vertical="center"/>
    </xf>
    <xf numFmtId="0" fontId="67" fillId="4" borderId="8" xfId="0" applyFont="1" applyFill="1" applyBorder="1"/>
    <xf numFmtId="0" fontId="67" fillId="4" borderId="8" xfId="0" applyFont="1" applyFill="1" applyBorder="1" applyAlignment="1">
      <alignment vertical="center"/>
    </xf>
    <xf numFmtId="0" fontId="67" fillId="0" borderId="8" xfId="0" applyFont="1" applyBorder="1" applyAlignment="1">
      <alignment vertical="center"/>
    </xf>
    <xf numFmtId="0" fontId="11" fillId="4" borderId="0" xfId="0" applyFont="1" applyFill="1" applyAlignment="1">
      <alignment horizontal="left" vertical="center"/>
    </xf>
    <xf numFmtId="0" fontId="0" fillId="4" borderId="0" xfId="0" applyFill="1" applyAlignment="1">
      <alignment horizontal="left"/>
    </xf>
    <xf numFmtId="0" fontId="51" fillId="4" borderId="0" xfId="0" applyFont="1" applyFill="1" applyAlignment="1">
      <alignment horizontal="left"/>
    </xf>
    <xf numFmtId="0" fontId="36" fillId="4" borderId="14" xfId="0" applyFont="1" applyFill="1" applyBorder="1" applyAlignment="1">
      <alignment horizontal="center"/>
    </xf>
    <xf numFmtId="0" fontId="38" fillId="4" borderId="0" xfId="0" applyFont="1" applyFill="1" applyAlignment="1">
      <alignment horizontal="center" vertical="center"/>
    </xf>
    <xf numFmtId="0" fontId="24" fillId="7" borderId="1" xfId="0" applyFont="1" applyFill="1" applyBorder="1" applyAlignment="1">
      <alignment horizontal="center" vertical="center" wrapText="1"/>
    </xf>
    <xf numFmtId="0" fontId="38" fillId="4" borderId="0" xfId="0" applyFont="1" applyFill="1" applyAlignment="1">
      <alignment horizontal="center" vertical="center"/>
    </xf>
    <xf numFmtId="1" fontId="58" fillId="4" borderId="0" xfId="0" applyNumberFormat="1" applyFont="1" applyFill="1" applyBorder="1" applyAlignment="1">
      <alignment horizontal="center" vertical="center" wrapText="1"/>
    </xf>
    <xf numFmtId="0" fontId="32" fillId="5" borderId="8" xfId="0" applyFont="1" applyFill="1" applyBorder="1" applyAlignment="1">
      <alignment horizontal="center" vertical="center"/>
    </xf>
    <xf numFmtId="0" fontId="32" fillId="5" borderId="7" xfId="0" applyFont="1" applyFill="1" applyBorder="1" applyAlignment="1">
      <alignment horizontal="center" vertical="center"/>
    </xf>
    <xf numFmtId="1" fontId="50" fillId="4" borderId="28" xfId="0" applyNumberFormat="1" applyFont="1" applyFill="1" applyBorder="1" applyAlignment="1">
      <alignment horizontal="center" vertical="center"/>
    </xf>
    <xf numFmtId="1" fontId="50" fillId="4" borderId="22" xfId="0" applyNumberFormat="1" applyFont="1" applyFill="1" applyBorder="1" applyAlignment="1">
      <alignment horizontal="center" vertical="center"/>
    </xf>
    <xf numFmtId="0" fontId="32" fillId="4" borderId="0" xfId="0" applyFont="1" applyFill="1" applyBorder="1" applyAlignment="1">
      <alignment horizontal="center" vertical="center"/>
    </xf>
    <xf numFmtId="0" fontId="50" fillId="4" borderId="0" xfId="0" applyFont="1" applyFill="1" applyBorder="1" applyAlignment="1">
      <alignment horizontal="center" vertical="center"/>
    </xf>
    <xf numFmtId="0" fontId="51" fillId="4" borderId="0" xfId="0" applyFont="1" applyFill="1" applyBorder="1"/>
    <xf numFmtId="0" fontId="36" fillId="4" borderId="32" xfId="0" applyFont="1" applyFill="1" applyBorder="1" applyAlignment="1">
      <alignment horizontal="center"/>
    </xf>
    <xf numFmtId="0" fontId="0" fillId="7" borderId="14" xfId="0" applyFill="1" applyBorder="1"/>
    <xf numFmtId="49" fontId="33" fillId="3" borderId="31" xfId="0" applyNumberFormat="1" applyFont="1" applyFill="1" applyBorder="1" applyAlignment="1">
      <alignment vertical="center" wrapText="1"/>
    </xf>
    <xf numFmtId="49" fontId="33" fillId="3" borderId="4" xfId="0" applyNumberFormat="1" applyFont="1" applyFill="1" applyBorder="1" applyAlignment="1">
      <alignment vertical="center" wrapText="1"/>
    </xf>
    <xf numFmtId="0" fontId="51" fillId="5" borderId="20" xfId="0" applyFont="1" applyFill="1" applyBorder="1" applyAlignment="1">
      <alignment vertical="center"/>
    </xf>
    <xf numFmtId="0" fontId="32" fillId="8" borderId="7" xfId="0" applyFont="1" applyFill="1" applyBorder="1" applyAlignment="1">
      <alignment horizontal="center" vertical="center"/>
    </xf>
    <xf numFmtId="0" fontId="32" fillId="8" borderId="8" xfId="0" applyFont="1" applyFill="1" applyBorder="1" applyAlignment="1">
      <alignment horizontal="center" vertical="center" wrapText="1"/>
    </xf>
    <xf numFmtId="0" fontId="51" fillId="8" borderId="20" xfId="0" applyFont="1" applyFill="1" applyBorder="1" applyAlignment="1">
      <alignment vertical="center"/>
    </xf>
    <xf numFmtId="0" fontId="32" fillId="8" borderId="20" xfId="0" applyFont="1" applyFill="1" applyBorder="1" applyAlignment="1">
      <alignment horizontal="center" vertical="center" wrapText="1"/>
    </xf>
    <xf numFmtId="0" fontId="38" fillId="4" borderId="0" xfId="0" applyFont="1" applyFill="1" applyBorder="1" applyAlignment="1">
      <alignment horizontal="center" vertical="center"/>
    </xf>
    <xf numFmtId="0" fontId="29" fillId="4" borderId="0" xfId="0" applyFont="1" applyFill="1" applyBorder="1" applyAlignment="1">
      <alignment vertical="center"/>
    </xf>
    <xf numFmtId="0" fontId="0" fillId="4" borderId="0" xfId="0" applyFill="1" applyBorder="1"/>
    <xf numFmtId="0" fontId="13" fillId="4" borderId="0" xfId="0" applyFont="1" applyFill="1" applyBorder="1" applyAlignment="1">
      <alignment vertical="center"/>
    </xf>
    <xf numFmtId="0" fontId="14" fillId="4" borderId="0" xfId="0" applyFont="1" applyFill="1" applyBorder="1" applyAlignment="1">
      <alignment horizontal="center" vertical="center"/>
    </xf>
    <xf numFmtId="0" fontId="16" fillId="4" borderId="0" xfId="0" applyFont="1" applyFill="1" applyBorder="1" applyAlignment="1">
      <alignment horizontal="center" vertical="center"/>
    </xf>
    <xf numFmtId="0" fontId="0" fillId="4" borderId="0" xfId="0" applyFill="1" applyBorder="1" applyAlignment="1">
      <alignment vertical="center" wrapText="1"/>
    </xf>
    <xf numFmtId="0" fontId="0" fillId="0" borderId="8" xfId="0" applyBorder="1" applyAlignment="1">
      <alignment horizontal="center" vertical="center" wrapText="1"/>
    </xf>
    <xf numFmtId="0" fontId="16" fillId="3" borderId="9" xfId="0" applyFont="1" applyFill="1" applyBorder="1" applyAlignment="1">
      <alignment horizontal="center" vertical="center" wrapText="1"/>
    </xf>
    <xf numFmtId="0" fontId="0" fillId="4" borderId="8" xfId="0" applyFill="1" applyBorder="1" applyAlignment="1">
      <alignment horizontal="center" vertical="center" wrapText="1"/>
    </xf>
    <xf numFmtId="0" fontId="31" fillId="8" borderId="8" xfId="0" applyFont="1" applyFill="1" applyBorder="1" applyAlignment="1">
      <alignment horizontal="center" vertical="center"/>
    </xf>
    <xf numFmtId="0" fontId="31" fillId="8" borderId="16" xfId="0" applyFont="1" applyFill="1" applyBorder="1" applyAlignment="1">
      <alignment horizontal="center" vertical="center" wrapText="1"/>
    </xf>
    <xf numFmtId="0" fontId="31" fillId="8" borderId="16" xfId="0" applyFont="1" applyFill="1" applyBorder="1" applyAlignment="1">
      <alignment horizontal="center" vertical="center"/>
    </xf>
    <xf numFmtId="0" fontId="31" fillId="8" borderId="8" xfId="0" applyFont="1" applyFill="1" applyBorder="1" applyAlignment="1">
      <alignment horizontal="center" vertical="center" wrapText="1"/>
    </xf>
    <xf numFmtId="0" fontId="31" fillId="8" borderId="10" xfId="0" applyFont="1" applyFill="1" applyBorder="1" applyAlignment="1">
      <alignment horizontal="center" vertical="center"/>
    </xf>
    <xf numFmtId="0" fontId="31" fillId="8" borderId="18" xfId="0" applyFont="1" applyFill="1" applyBorder="1" applyAlignment="1">
      <alignment horizontal="center" vertical="center"/>
    </xf>
    <xf numFmtId="0" fontId="31" fillId="8" borderId="12" xfId="0" applyFont="1" applyFill="1" applyBorder="1" applyAlignment="1">
      <alignment horizontal="center" vertical="center"/>
    </xf>
    <xf numFmtId="0" fontId="31" fillId="5" borderId="8" xfId="0" applyFont="1" applyFill="1" applyBorder="1" applyAlignment="1">
      <alignment horizontal="center" vertical="center"/>
    </xf>
    <xf numFmtId="0" fontId="31" fillId="5" borderId="10" xfId="0" applyFont="1" applyFill="1" applyBorder="1" applyAlignment="1">
      <alignment horizontal="center" vertical="center"/>
    </xf>
    <xf numFmtId="0" fontId="31" fillId="5" borderId="26" xfId="0" applyFont="1" applyFill="1" applyBorder="1" applyAlignment="1">
      <alignment horizontal="center" vertical="center"/>
    </xf>
    <xf numFmtId="0" fontId="32" fillId="4" borderId="8" xfId="0" applyFont="1" applyFill="1" applyBorder="1"/>
    <xf numFmtId="0" fontId="32" fillId="4" borderId="12" xfId="0" applyFont="1" applyFill="1" applyBorder="1"/>
    <xf numFmtId="0" fontId="11" fillId="8" borderId="12" xfId="0" applyFont="1" applyFill="1" applyBorder="1" applyAlignment="1">
      <alignment horizontal="center" vertical="center"/>
    </xf>
    <xf numFmtId="49" fontId="31" fillId="4" borderId="10" xfId="0" applyNumberFormat="1" applyFont="1" applyFill="1" applyBorder="1" applyAlignment="1">
      <alignment vertical="center"/>
    </xf>
    <xf numFmtId="49" fontId="31" fillId="4" borderId="12" xfId="0" applyNumberFormat="1" applyFont="1" applyFill="1" applyBorder="1" applyAlignment="1">
      <alignment vertical="center"/>
    </xf>
    <xf numFmtId="49" fontId="31" fillId="4" borderId="8" xfId="0" applyNumberFormat="1" applyFont="1" applyFill="1" applyBorder="1" applyAlignment="1">
      <alignment vertical="center"/>
    </xf>
    <xf numFmtId="49" fontId="31" fillId="4" borderId="12" xfId="0" applyNumberFormat="1" applyFont="1" applyFill="1" applyBorder="1" applyAlignment="1">
      <alignment vertical="center" wrapText="1"/>
    </xf>
    <xf numFmtId="1" fontId="68" fillId="4" borderId="0" xfId="0" applyNumberFormat="1" applyFont="1" applyFill="1" applyAlignment="1">
      <alignment horizontal="left"/>
    </xf>
    <xf numFmtId="0" fontId="32" fillId="4" borderId="7" xfId="0" applyFont="1" applyFill="1" applyBorder="1" applyAlignment="1">
      <alignment horizontal="center" vertical="center"/>
    </xf>
    <xf numFmtId="0" fontId="32" fillId="4" borderId="8" xfId="0" applyFont="1" applyFill="1" applyBorder="1" applyAlignment="1">
      <alignment horizontal="center" vertical="center" wrapText="1"/>
    </xf>
    <xf numFmtId="0" fontId="51" fillId="4" borderId="20" xfId="0" applyFont="1" applyFill="1" applyBorder="1" applyAlignment="1">
      <alignment vertical="center"/>
    </xf>
    <xf numFmtId="0" fontId="32" fillId="4" borderId="20" xfId="0" applyFont="1" applyFill="1" applyBorder="1" applyAlignment="1">
      <alignment horizontal="center" vertical="center" wrapText="1"/>
    </xf>
    <xf numFmtId="0" fontId="31" fillId="4" borderId="8" xfId="0" applyFont="1" applyFill="1" applyBorder="1" applyAlignment="1">
      <alignment horizontal="center" vertical="center"/>
    </xf>
    <xf numFmtId="0" fontId="31" fillId="4" borderId="10" xfId="0" applyFont="1" applyFill="1" applyBorder="1" applyAlignment="1">
      <alignment horizontal="center" vertical="center"/>
    </xf>
    <xf numFmtId="0" fontId="31" fillId="4" borderId="16" xfId="0" applyFont="1" applyFill="1" applyBorder="1" applyAlignment="1">
      <alignment horizontal="center" vertical="center" wrapText="1"/>
    </xf>
    <xf numFmtId="0" fontId="31" fillId="4" borderId="16" xfId="0" applyFont="1" applyFill="1" applyBorder="1" applyAlignment="1">
      <alignment horizontal="center" vertical="center"/>
    </xf>
    <xf numFmtId="0" fontId="31" fillId="4" borderId="8" xfId="0" applyFont="1" applyFill="1" applyBorder="1" applyAlignment="1">
      <alignment horizontal="center" vertical="center" wrapText="1"/>
    </xf>
    <xf numFmtId="0" fontId="31" fillId="4" borderId="26" xfId="0" applyFont="1" applyFill="1" applyBorder="1" applyAlignment="1">
      <alignment horizontal="center" vertical="center"/>
    </xf>
    <xf numFmtId="0" fontId="31" fillId="4" borderId="18" xfId="0" applyFont="1" applyFill="1" applyBorder="1" applyAlignment="1">
      <alignment horizontal="center" vertical="center"/>
    </xf>
    <xf numFmtId="0" fontId="31" fillId="4" borderId="12" xfId="0" applyFont="1" applyFill="1" applyBorder="1" applyAlignment="1">
      <alignment horizontal="center" vertical="center"/>
    </xf>
    <xf numFmtId="2" fontId="36" fillId="4" borderId="22" xfId="0" applyNumberFormat="1" applyFont="1" applyFill="1" applyBorder="1" applyAlignment="1">
      <alignment horizontal="center"/>
    </xf>
    <xf numFmtId="2" fontId="33" fillId="4" borderId="22" xfId="0" applyNumberFormat="1" applyFont="1" applyFill="1" applyBorder="1" applyAlignment="1">
      <alignment horizontal="center"/>
    </xf>
    <xf numFmtId="1" fontId="36" fillId="4" borderId="28" xfId="0" applyNumberFormat="1" applyFont="1" applyFill="1" applyBorder="1" applyAlignment="1">
      <alignment horizontal="center" vertical="center"/>
    </xf>
    <xf numFmtId="1" fontId="33" fillId="4" borderId="28" xfId="0" applyNumberFormat="1" applyFont="1" applyFill="1" applyBorder="1" applyAlignment="1">
      <alignment horizontal="center" vertical="center"/>
    </xf>
    <xf numFmtId="0" fontId="69" fillId="4" borderId="8" xfId="0" applyFont="1" applyFill="1" applyBorder="1" applyAlignment="1">
      <alignment horizontal="center" vertical="center" wrapText="1"/>
    </xf>
    <xf numFmtId="9" fontId="69" fillId="4" borderId="8" xfId="20" applyFont="1" applyFill="1" applyBorder="1" applyAlignment="1">
      <alignment horizontal="center" vertical="center" wrapText="1"/>
    </xf>
    <xf numFmtId="1" fontId="36" fillId="4" borderId="20" xfId="0" applyNumberFormat="1" applyFont="1" applyFill="1" applyBorder="1" applyAlignment="1">
      <alignment horizontal="center" vertical="center"/>
    </xf>
    <xf numFmtId="1" fontId="33" fillId="4" borderId="20" xfId="0" applyNumberFormat="1" applyFont="1" applyFill="1" applyBorder="1" applyAlignment="1">
      <alignment horizontal="center" vertical="center"/>
    </xf>
    <xf numFmtId="1" fontId="50" fillId="4" borderId="20" xfId="0" applyNumberFormat="1" applyFont="1" applyFill="1" applyBorder="1" applyAlignment="1">
      <alignment horizontal="center" vertical="center"/>
    </xf>
    <xf numFmtId="1" fontId="34" fillId="4" borderId="7" xfId="0" applyNumberFormat="1" applyFont="1" applyFill="1" applyBorder="1" applyAlignment="1">
      <alignment horizontal="center" vertical="center" wrapText="1"/>
    </xf>
    <xf numFmtId="1" fontId="24" fillId="4" borderId="20" xfId="0" applyNumberFormat="1" applyFont="1" applyFill="1" applyBorder="1" applyAlignment="1">
      <alignment horizontal="center" vertical="center" wrapText="1"/>
    </xf>
    <xf numFmtId="1" fontId="44" fillId="4" borderId="20" xfId="0" applyNumberFormat="1" applyFont="1" applyFill="1" applyBorder="1" applyAlignment="1">
      <alignment horizontal="center" vertical="center" wrapText="1"/>
    </xf>
    <xf numFmtId="9" fontId="25" fillId="4" borderId="8" xfId="20" applyFont="1" applyFill="1" applyBorder="1" applyAlignment="1">
      <alignment horizontal="center" vertical="center" wrapText="1"/>
    </xf>
    <xf numFmtId="0" fontId="69" fillId="4" borderId="8" xfId="0" applyFont="1" applyFill="1" applyBorder="1" applyAlignment="1">
      <alignment horizontal="center" vertical="center"/>
    </xf>
    <xf numFmtId="1" fontId="72" fillId="4" borderId="0" xfId="0" applyNumberFormat="1" applyFont="1" applyFill="1" applyAlignment="1">
      <alignment horizontal="left"/>
    </xf>
    <xf numFmtId="49" fontId="16" fillId="3" borderId="8" xfId="0" applyNumberFormat="1" applyFont="1" applyFill="1" applyBorder="1" applyAlignment="1">
      <alignment horizontal="center" vertical="center" wrapText="1"/>
    </xf>
    <xf numFmtId="49" fontId="16" fillId="3" borderId="8" xfId="0" applyNumberFormat="1" applyFont="1" applyFill="1" applyBorder="1" applyAlignment="1">
      <alignment horizontal="center" vertical="center"/>
    </xf>
    <xf numFmtId="0" fontId="16" fillId="4" borderId="8" xfId="0" applyFont="1" applyFill="1" applyBorder="1" applyAlignment="1">
      <alignment horizontal="center" vertical="center" wrapText="1"/>
    </xf>
    <xf numFmtId="0" fontId="16" fillId="0" borderId="8" xfId="0" applyFont="1" applyBorder="1" applyAlignment="1">
      <alignment horizontal="center" vertical="center" wrapText="1"/>
    </xf>
    <xf numFmtId="0" fontId="50" fillId="2" borderId="0" xfId="0" applyFont="1" applyFill="1" applyAlignment="1">
      <alignment vertical="center"/>
    </xf>
    <xf numFmtId="9" fontId="34" fillId="4" borderId="8" xfId="20" applyFont="1" applyFill="1" applyBorder="1" applyAlignment="1">
      <alignment horizontal="center" vertical="center"/>
    </xf>
    <xf numFmtId="0" fontId="50" fillId="4" borderId="0" xfId="0" applyFont="1" applyFill="1" applyAlignment="1">
      <alignment vertical="center"/>
    </xf>
    <xf numFmtId="0" fontId="22" fillId="4" borderId="8" xfId="0" applyFont="1" applyFill="1" applyBorder="1" applyAlignment="1">
      <alignment horizontal="left" vertical="center" wrapText="1"/>
    </xf>
    <xf numFmtId="0" fontId="32" fillId="0" borderId="7" xfId="0" applyFont="1" applyFill="1" applyBorder="1" applyAlignment="1">
      <alignment horizontal="center" vertical="center"/>
    </xf>
    <xf numFmtId="0" fontId="32" fillId="0" borderId="8" xfId="0" applyFont="1" applyFill="1" applyBorder="1" applyAlignment="1">
      <alignment horizontal="center" vertical="center" wrapText="1"/>
    </xf>
    <xf numFmtId="0" fontId="31" fillId="0" borderId="8" xfId="0" applyFont="1" applyFill="1" applyBorder="1" applyAlignment="1">
      <alignment horizontal="center" vertical="center"/>
    </xf>
    <xf numFmtId="0" fontId="9" fillId="0" borderId="8" xfId="0" applyFont="1" applyBorder="1" applyAlignment="1">
      <alignment horizontal="center" vertical="center" wrapText="1"/>
    </xf>
    <xf numFmtId="0" fontId="32" fillId="0" borderId="20" xfId="0" applyFont="1" applyFill="1" applyBorder="1" applyAlignment="1">
      <alignment horizontal="center" vertical="center" wrapText="1"/>
    </xf>
    <xf numFmtId="0" fontId="13" fillId="0" borderId="8" xfId="0" applyFont="1" applyFill="1" applyBorder="1" applyAlignment="1">
      <alignment vertical="center"/>
    </xf>
    <xf numFmtId="0" fontId="11" fillId="0" borderId="8" xfId="0" applyFont="1" applyFill="1" applyBorder="1" applyAlignment="1">
      <alignment horizontal="center" vertical="center"/>
    </xf>
    <xf numFmtId="0" fontId="66" fillId="0" borderId="8" xfId="0" applyFont="1" applyFill="1" applyBorder="1" applyAlignment="1">
      <alignment horizontal="center" vertical="center"/>
    </xf>
    <xf numFmtId="0" fontId="67" fillId="0" borderId="8" xfId="0" applyFont="1" applyFill="1" applyBorder="1" applyAlignment="1">
      <alignment vertical="center"/>
    </xf>
    <xf numFmtId="0" fontId="67" fillId="0" borderId="8" xfId="0" applyFont="1" applyFill="1" applyBorder="1"/>
    <xf numFmtId="0" fontId="16" fillId="3" borderId="12" xfId="0" applyFont="1" applyFill="1" applyBorder="1" applyAlignment="1">
      <alignment horizontal="center" vertical="center" wrapText="1"/>
    </xf>
    <xf numFmtId="0" fontId="0" fillId="4" borderId="8" xfId="0" applyFill="1" applyBorder="1" applyAlignment="1">
      <alignment horizontal="center" vertical="center"/>
    </xf>
    <xf numFmtId="0" fontId="13" fillId="4" borderId="12" xfId="0" applyFont="1" applyFill="1" applyBorder="1" applyAlignment="1">
      <alignment horizontal="center" vertical="center"/>
    </xf>
    <xf numFmtId="0" fontId="40" fillId="4" borderId="8" xfId="0" applyFont="1" applyFill="1" applyBorder="1" applyAlignment="1">
      <alignment horizontal="center" vertical="center"/>
    </xf>
    <xf numFmtId="0" fontId="32" fillId="4" borderId="12" xfId="0" applyFont="1" applyFill="1" applyBorder="1" applyAlignment="1">
      <alignment horizontal="center" vertical="center"/>
    </xf>
    <xf numFmtId="0" fontId="13" fillId="0" borderId="8" xfId="0" applyFont="1" applyFill="1" applyBorder="1" applyAlignment="1">
      <alignment horizontal="center" vertical="center"/>
    </xf>
    <xf numFmtId="0" fontId="67" fillId="0" borderId="8" xfId="0" applyFont="1" applyFill="1" applyBorder="1" applyAlignment="1">
      <alignment horizontal="center" vertical="center"/>
    </xf>
    <xf numFmtId="0" fontId="11" fillId="4" borderId="8" xfId="0" applyFont="1" applyFill="1" applyBorder="1" applyAlignment="1">
      <alignment horizontal="center" vertical="center"/>
    </xf>
    <xf numFmtId="0" fontId="66" fillId="4" borderId="8" xfId="0" applyFont="1" applyFill="1" applyBorder="1" applyAlignment="1">
      <alignment horizontal="center" vertical="center"/>
    </xf>
    <xf numFmtId="49" fontId="31" fillId="4" borderId="8" xfId="0" applyNumberFormat="1" applyFont="1" applyFill="1" applyBorder="1" applyAlignment="1">
      <alignment horizontal="center" vertical="center"/>
    </xf>
    <xf numFmtId="0" fontId="29" fillId="4" borderId="8" xfId="0" applyFont="1" applyFill="1" applyBorder="1" applyAlignment="1">
      <alignment horizontal="center" vertical="center"/>
    </xf>
    <xf numFmtId="0" fontId="0" fillId="4" borderId="0" xfId="0" applyFill="1" applyAlignment="1">
      <alignment horizontal="center"/>
    </xf>
    <xf numFmtId="0" fontId="0" fillId="0" borderId="0" xfId="0" applyAlignment="1">
      <alignment horizontal="center"/>
    </xf>
    <xf numFmtId="0" fontId="70" fillId="4" borderId="0" xfId="0" applyFont="1" applyFill="1" applyAlignment="1">
      <alignment horizontal="left"/>
    </xf>
    <xf numFmtId="0" fontId="70" fillId="4" borderId="8" xfId="0" applyFont="1" applyFill="1" applyBorder="1" applyAlignment="1">
      <alignment horizontal="center" vertical="center" wrapText="1"/>
    </xf>
    <xf numFmtId="0" fontId="8" fillId="4" borderId="8" xfId="0" applyFont="1" applyFill="1" applyBorder="1" applyAlignment="1">
      <alignment vertical="center"/>
    </xf>
    <xf numFmtId="0" fontId="16" fillId="3" borderId="12" xfId="0" applyFont="1" applyFill="1" applyBorder="1" applyAlignment="1">
      <alignment horizontal="center" vertical="center"/>
    </xf>
    <xf numFmtId="0" fontId="8" fillId="0" borderId="8" xfId="0" applyFont="1" applyBorder="1" applyAlignment="1">
      <alignment horizontal="center" vertical="center" wrapText="1"/>
    </xf>
    <xf numFmtId="0" fontId="8" fillId="4" borderId="8" xfId="0" applyFont="1" applyFill="1" applyBorder="1" applyAlignment="1">
      <alignment horizontal="center" vertical="center" wrapText="1"/>
    </xf>
    <xf numFmtId="0" fontId="74" fillId="4" borderId="0" xfId="0" applyFont="1" applyFill="1" applyBorder="1" applyAlignment="1">
      <alignment horizontal="center" vertical="center"/>
    </xf>
    <xf numFmtId="0" fontId="8" fillId="4" borderId="0" xfId="0" applyFont="1" applyFill="1" applyBorder="1" applyAlignment="1">
      <alignment vertical="center"/>
    </xf>
    <xf numFmtId="0" fontId="8" fillId="4" borderId="0" xfId="0" applyFont="1" applyFill="1"/>
    <xf numFmtId="0" fontId="8" fillId="4" borderId="6" xfId="0" applyFont="1" applyFill="1" applyBorder="1" applyAlignment="1">
      <alignment vertical="center"/>
    </xf>
    <xf numFmtId="0" fontId="8" fillId="4" borderId="8" xfId="0" applyFont="1" applyFill="1" applyBorder="1" applyAlignment="1">
      <alignment horizontal="center" vertical="center"/>
    </xf>
    <xf numFmtId="0" fontId="8" fillId="4" borderId="0" xfId="0" applyFont="1" applyFill="1" applyBorder="1" applyAlignment="1">
      <alignment vertical="center" wrapText="1"/>
    </xf>
    <xf numFmtId="0" fontId="8" fillId="4" borderId="0" xfId="0" applyFont="1" applyFill="1" applyBorder="1"/>
    <xf numFmtId="0" fontId="8" fillId="4" borderId="12" xfId="0" applyFont="1" applyFill="1" applyBorder="1" applyAlignment="1">
      <alignment horizontal="center" vertical="center"/>
    </xf>
    <xf numFmtId="0" fontId="8" fillId="3" borderId="8"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8" xfId="0" applyFont="1" applyFill="1" applyBorder="1"/>
    <xf numFmtId="0" fontId="8" fillId="4" borderId="0" xfId="0" applyFont="1" applyFill="1" applyAlignment="1">
      <alignment vertical="center"/>
    </xf>
    <xf numFmtId="0" fontId="73" fillId="0" borderId="8" xfId="0" applyFont="1" applyBorder="1" applyAlignment="1">
      <alignment horizontal="center" vertical="center" wrapText="1"/>
    </xf>
    <xf numFmtId="0" fontId="8" fillId="4" borderId="8" xfId="0" applyFont="1" applyFill="1" applyBorder="1" applyAlignment="1">
      <alignment horizontal="center"/>
    </xf>
    <xf numFmtId="0" fontId="8" fillId="4" borderId="12" xfId="0" applyFont="1" applyFill="1" applyBorder="1" applyAlignment="1">
      <alignment horizontal="center"/>
    </xf>
    <xf numFmtId="0" fontId="8" fillId="4" borderId="0" xfId="0" applyFont="1" applyFill="1" applyAlignment="1">
      <alignment horizontal="center"/>
    </xf>
    <xf numFmtId="0" fontId="31" fillId="4" borderId="9"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31" fillId="4" borderId="10" xfId="0" applyFont="1" applyFill="1" applyBorder="1" applyAlignment="1">
      <alignment vertical="center"/>
    </xf>
    <xf numFmtId="0" fontId="13" fillId="4" borderId="10" xfId="0" applyFont="1" applyFill="1" applyBorder="1" applyAlignment="1">
      <alignment vertical="center"/>
    </xf>
    <xf numFmtId="0" fontId="73" fillId="4" borderId="8" xfId="0" applyFont="1" applyFill="1" applyBorder="1" applyAlignment="1">
      <alignment horizontal="center" vertical="center" wrapText="1"/>
    </xf>
    <xf numFmtId="0" fontId="16" fillId="4" borderId="8" xfId="0" applyFont="1" applyFill="1" applyBorder="1" applyAlignment="1">
      <alignment horizontal="center" wrapText="1"/>
    </xf>
    <xf numFmtId="0" fontId="31" fillId="4" borderId="10" xfId="0" applyFont="1" applyFill="1" applyBorder="1" applyAlignment="1">
      <alignment vertical="center" wrapText="1"/>
    </xf>
    <xf numFmtId="0" fontId="13" fillId="8" borderId="8" xfId="0" applyFont="1" applyFill="1" applyBorder="1" applyAlignment="1">
      <alignment horizontal="center" vertical="center"/>
    </xf>
    <xf numFmtId="0" fontId="31" fillId="4" borderId="12" xfId="0" applyFont="1" applyFill="1" applyBorder="1"/>
    <xf numFmtId="0" fontId="73" fillId="0" borderId="12" xfId="0" applyFont="1" applyBorder="1" applyAlignment="1">
      <alignment horizontal="center" vertical="center" wrapText="1"/>
    </xf>
    <xf numFmtId="0" fontId="73" fillId="0" borderId="7" xfId="0" applyFont="1" applyBorder="1" applyAlignment="1">
      <alignment horizontal="center" vertical="center" wrapText="1"/>
    </xf>
    <xf numFmtId="0" fontId="32" fillId="4" borderId="7" xfId="0" applyFont="1" applyFill="1" applyBorder="1" applyAlignment="1">
      <alignment horizontal="center" vertical="center" wrapText="1"/>
    </xf>
    <xf numFmtId="0" fontId="32" fillId="8" borderId="7"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0" borderId="7" xfId="0" applyFont="1" applyBorder="1" applyAlignment="1">
      <alignment horizontal="center" vertical="center" wrapText="1"/>
    </xf>
    <xf numFmtId="0" fontId="16" fillId="0" borderId="8" xfId="0" applyFont="1" applyFill="1" applyBorder="1" applyAlignment="1">
      <alignment horizontal="center" vertical="center" wrapText="1"/>
    </xf>
    <xf numFmtId="1" fontId="33" fillId="4" borderId="22" xfId="0" applyNumberFormat="1" applyFont="1" applyFill="1" applyBorder="1" applyAlignment="1">
      <alignment horizontal="center" vertical="center"/>
    </xf>
    <xf numFmtId="0" fontId="38" fillId="2" borderId="0" xfId="0" applyFont="1" applyFill="1" applyAlignment="1">
      <alignment horizontal="right" vertical="center"/>
    </xf>
    <xf numFmtId="0" fontId="5" fillId="4" borderId="8" xfId="0" applyFont="1" applyFill="1" applyBorder="1" applyAlignment="1">
      <alignment horizontal="center" vertical="center" wrapText="1"/>
    </xf>
    <xf numFmtId="0" fontId="79" fillId="3" borderId="8" xfId="0" applyFont="1" applyFill="1" applyBorder="1" applyAlignment="1">
      <alignment horizontal="center" vertical="center" wrapText="1"/>
    </xf>
    <xf numFmtId="0" fontId="79" fillId="0" borderId="8" xfId="0" applyFont="1" applyBorder="1" applyAlignment="1">
      <alignment horizontal="center" vertical="center" wrapText="1"/>
    </xf>
    <xf numFmtId="0" fontId="4" fillId="4" borderId="8" xfId="0" applyFont="1" applyFill="1" applyBorder="1" applyAlignment="1">
      <alignment horizontal="center" vertical="center"/>
    </xf>
    <xf numFmtId="0" fontId="16" fillId="10" borderId="12" xfId="0" applyFont="1" applyFill="1" applyBorder="1" applyAlignment="1">
      <alignment horizontal="center" vertical="center" wrapText="1"/>
    </xf>
    <xf numFmtId="0" fontId="3" fillId="4" borderId="8" xfId="0" applyFont="1" applyFill="1" applyBorder="1" applyAlignment="1">
      <alignment horizontal="center"/>
    </xf>
    <xf numFmtId="0" fontId="2" fillId="0" borderId="8" xfId="0" applyFont="1" applyBorder="1" applyAlignment="1">
      <alignment horizontal="center" vertical="center" wrapText="1"/>
    </xf>
    <xf numFmtId="0" fontId="44" fillId="2" borderId="0" xfId="0" applyFont="1" applyFill="1" applyAlignment="1">
      <alignment vertical="center"/>
    </xf>
    <xf numFmtId="0" fontId="0" fillId="4" borderId="0" xfId="0" applyFill="1" applyAlignment="1">
      <alignment horizontal="left" vertical="center" wrapText="1"/>
    </xf>
    <xf numFmtId="0" fontId="38" fillId="4" borderId="0" xfId="0" applyFont="1" applyFill="1" applyAlignment="1">
      <alignment horizontal="center" vertical="center" wrapText="1"/>
    </xf>
    <xf numFmtId="0" fontId="38" fillId="4" borderId="4" xfId="0" applyFont="1" applyFill="1" applyBorder="1" applyAlignment="1">
      <alignment horizontal="center" vertical="center" wrapText="1"/>
    </xf>
    <xf numFmtId="0" fontId="24" fillId="7" borderId="2"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38" fillId="0" borderId="0" xfId="0" applyFont="1" applyBorder="1" applyAlignment="1">
      <alignment horizontal="center" vertical="center"/>
    </xf>
    <xf numFmtId="0" fontId="38" fillId="0" borderId="4" xfId="0" applyFont="1" applyBorder="1" applyAlignment="1">
      <alignment horizontal="center" vertical="center"/>
    </xf>
    <xf numFmtId="0" fontId="38" fillId="0" borderId="0" xfId="0" applyFont="1" applyAlignment="1">
      <alignment horizontal="center" vertical="center"/>
    </xf>
    <xf numFmtId="0" fontId="38" fillId="4" borderId="0" xfId="0" applyFont="1" applyFill="1" applyAlignment="1">
      <alignment horizontal="center" vertical="center"/>
    </xf>
    <xf numFmtId="0" fontId="38" fillId="4" borderId="4" xfId="0" applyFont="1" applyFill="1" applyBorder="1" applyAlignment="1">
      <alignment horizontal="center" vertical="center"/>
    </xf>
    <xf numFmtId="0" fontId="24" fillId="7" borderId="13" xfId="0" applyFont="1" applyFill="1" applyBorder="1" applyAlignment="1">
      <alignment horizontal="center" vertical="center" wrapText="1"/>
    </xf>
    <xf numFmtId="0" fontId="24" fillId="7" borderId="25"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49" fillId="7" borderId="2" xfId="0" applyFont="1" applyFill="1" applyBorder="1" applyAlignment="1">
      <alignment horizontal="center" vertical="center"/>
    </xf>
    <xf numFmtId="0" fontId="49" fillId="7" borderId="21" xfId="0" applyFont="1" applyFill="1" applyBorder="1" applyAlignment="1">
      <alignment horizontal="center" vertical="center"/>
    </xf>
    <xf numFmtId="49" fontId="33" fillId="3" borderId="31" xfId="0" applyNumberFormat="1" applyFont="1" applyFill="1" applyBorder="1" applyAlignment="1">
      <alignment horizontal="center" vertical="center" wrapText="1"/>
    </xf>
    <xf numFmtId="49" fontId="33" fillId="3" borderId="4" xfId="0" applyNumberFormat="1" applyFont="1" applyFill="1" applyBorder="1" applyAlignment="1">
      <alignment horizontal="center" vertical="center" wrapText="1"/>
    </xf>
    <xf numFmtId="0" fontId="17" fillId="2" borderId="3" xfId="0" applyFont="1" applyFill="1" applyBorder="1" applyAlignment="1">
      <alignment horizontal="center" vertical="center"/>
    </xf>
    <xf numFmtId="0" fontId="17" fillId="2" borderId="0" xfId="0" applyFont="1" applyFill="1" applyBorder="1" applyAlignment="1">
      <alignment horizontal="center" vertical="center"/>
    </xf>
    <xf numFmtId="0" fontId="35" fillId="4" borderId="0" xfId="0" applyFont="1" applyFill="1" applyBorder="1" applyAlignment="1">
      <alignment horizontal="left" vertical="center" wrapText="1"/>
    </xf>
    <xf numFmtId="0" fontId="33" fillId="3" borderId="29" xfId="0" applyFont="1" applyFill="1" applyBorder="1" applyAlignment="1">
      <alignment horizontal="left" vertical="center" wrapText="1"/>
    </xf>
    <xf numFmtId="0" fontId="33" fillId="3" borderId="11" xfId="0" applyFont="1" applyFill="1" applyBorder="1" applyAlignment="1">
      <alignment horizontal="left" vertical="center" wrapText="1"/>
    </xf>
    <xf numFmtId="0" fontId="71" fillId="4" borderId="30" xfId="0" applyFont="1" applyFill="1" applyBorder="1" applyAlignment="1">
      <alignment horizontal="center" vertical="center"/>
    </xf>
    <xf numFmtId="0" fontId="71" fillId="4" borderId="33" xfId="0" applyFont="1" applyFill="1" applyBorder="1" applyAlignment="1">
      <alignment horizontal="center" vertical="center"/>
    </xf>
    <xf numFmtId="0" fontId="71" fillId="4" borderId="28" xfId="0" applyFont="1" applyFill="1" applyBorder="1" applyAlignment="1">
      <alignment horizontal="center" vertical="center"/>
    </xf>
    <xf numFmtId="49" fontId="33" fillId="3" borderId="5" xfId="0" applyNumberFormat="1" applyFont="1" applyFill="1" applyBorder="1" applyAlignment="1">
      <alignment horizontal="center" vertical="center"/>
    </xf>
    <xf numFmtId="49" fontId="33" fillId="3" borderId="23" xfId="0" applyNumberFormat="1" applyFont="1" applyFill="1" applyBorder="1" applyAlignment="1">
      <alignment horizontal="center" vertical="center"/>
    </xf>
    <xf numFmtId="0" fontId="3" fillId="0" borderId="3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7" xfId="0" applyFont="1" applyBorder="1" applyAlignment="1">
      <alignment horizontal="center" vertical="center" wrapText="1"/>
    </xf>
    <xf numFmtId="0" fontId="73" fillId="0" borderId="12" xfId="0" applyFont="1" applyBorder="1" applyAlignment="1">
      <alignment horizontal="center" vertical="center" wrapText="1"/>
    </xf>
    <xf numFmtId="0" fontId="73" fillId="0" borderId="33" xfId="0" applyFont="1" applyBorder="1" applyAlignment="1">
      <alignment horizontal="center" vertical="center" wrapText="1"/>
    </xf>
    <xf numFmtId="0" fontId="73" fillId="0" borderId="7" xfId="0" applyFont="1" applyBorder="1" applyAlignment="1">
      <alignment horizontal="center" vertical="center" wrapText="1"/>
    </xf>
    <xf numFmtId="49" fontId="33" fillId="3" borderId="31" xfId="0" applyNumberFormat="1" applyFont="1" applyFill="1" applyBorder="1" applyAlignment="1">
      <alignment horizontal="left" vertical="center" wrapText="1"/>
    </xf>
    <xf numFmtId="49" fontId="33" fillId="3" borderId="4" xfId="0" applyNumberFormat="1" applyFont="1" applyFill="1" applyBorder="1" applyAlignment="1">
      <alignment horizontal="left" vertical="center" wrapText="1"/>
    </xf>
    <xf numFmtId="49" fontId="33" fillId="3" borderId="5" xfId="0" applyNumberFormat="1" applyFont="1" applyFill="1" applyBorder="1" applyAlignment="1">
      <alignment horizontal="left" vertical="center"/>
    </xf>
    <xf numFmtId="49" fontId="33" fillId="3" borderId="23" xfId="0" applyNumberFormat="1" applyFont="1" applyFill="1" applyBorder="1" applyAlignment="1">
      <alignment horizontal="left" vertical="center"/>
    </xf>
    <xf numFmtId="0" fontId="16" fillId="4" borderId="12"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5" fillId="0" borderId="12" xfId="0" applyFont="1" applyBorder="1" applyAlignment="1">
      <alignment horizontal="center" vertical="center" wrapText="1"/>
    </xf>
    <xf numFmtId="0" fontId="24" fillId="7" borderId="13" xfId="0" applyFont="1" applyFill="1" applyBorder="1" applyAlignment="1">
      <alignment horizontal="left" vertical="center" wrapText="1"/>
    </xf>
    <xf numFmtId="0" fontId="24" fillId="7" borderId="1" xfId="0" applyFont="1" applyFill="1" applyBorder="1" applyAlignment="1">
      <alignment horizontal="left" vertical="center" wrapText="1"/>
    </xf>
    <xf numFmtId="0" fontId="24" fillId="7" borderId="25" xfId="0" applyFont="1" applyFill="1" applyBorder="1" applyAlignment="1">
      <alignment horizontal="left" vertical="center" wrapText="1"/>
    </xf>
    <xf numFmtId="0" fontId="31" fillId="7" borderId="13"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31" fillId="7" borderId="25" xfId="0" applyFont="1" applyFill="1" applyBorder="1" applyAlignment="1">
      <alignment horizontal="center" vertical="center" wrapText="1"/>
    </xf>
    <xf numFmtId="0" fontId="8" fillId="0" borderId="12" xfId="0" applyFont="1" applyBorder="1" applyAlignment="1">
      <alignment horizontal="center" vertical="center" wrapText="1"/>
    </xf>
    <xf numFmtId="0" fontId="3" fillId="0" borderId="12" xfId="0" applyFont="1" applyBorder="1" applyAlignment="1">
      <alignment horizontal="center" vertical="center" wrapText="1"/>
    </xf>
    <xf numFmtId="49" fontId="16" fillId="3" borderId="12" xfId="0" applyNumberFormat="1" applyFont="1" applyFill="1" applyBorder="1" applyAlignment="1">
      <alignment horizontal="center" vertical="center" wrapText="1"/>
    </xf>
    <xf numFmtId="49" fontId="16" fillId="3" borderId="33" xfId="0" applyNumberFormat="1" applyFont="1" applyFill="1" applyBorder="1" applyAlignment="1">
      <alignment horizontal="center" vertical="center" wrapText="1"/>
    </xf>
    <xf numFmtId="49" fontId="16" fillId="3" borderId="7" xfId="0" applyNumberFormat="1" applyFont="1" applyFill="1" applyBorder="1" applyAlignment="1">
      <alignment horizontal="center" vertical="center" wrapText="1"/>
    </xf>
    <xf numFmtId="49" fontId="0" fillId="0" borderId="12"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7" xfId="0" applyNumberFormat="1" applyBorder="1" applyAlignment="1">
      <alignment horizontal="center" vertical="center" wrapText="1"/>
    </xf>
  </cellXfs>
  <cellStyles count="2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Normal" xfId="0" builtinId="0"/>
    <cellStyle name="Normal 2" xfId="19"/>
    <cellStyle name="Percent" xfId="20" builtinId="5"/>
  </cellStyles>
  <dxfs count="0"/>
  <tableStyles count="0" defaultTableStyle="TableStyleMedium9" defaultPivotStyle="PivotStyleMedium4"/>
  <colors>
    <mruColors>
      <color rgb="FFF4FDBB"/>
      <color rgb="FFFF00FF"/>
      <color rgb="FFECF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10.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11.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12.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13.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2.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3.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4.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5.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6.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7.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8.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9.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drawing1.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5" name="Picture 24">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26" name="Picture 25">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232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27" name="Picture 26">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28" name="Picture 27">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29" name="Picture 28">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30" name="Picture 29">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31" name="Picture 30">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36" name="Picture 35">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37" name="Group 36">
          <a:extLst>
            <a:ext uri="{FF2B5EF4-FFF2-40B4-BE49-F238E27FC236}">
              <a16:creationId xmlns="" xmlns:a16="http://schemas.microsoft.com/office/drawing/2014/main" id="{00000000-0008-0000-0300-000025000000}"/>
            </a:ext>
          </a:extLst>
        </xdr:cNvPr>
        <xdr:cNvGrpSpPr/>
      </xdr:nvGrpSpPr>
      <xdr:grpSpPr>
        <a:xfrm>
          <a:off x="22819179" y="1093626"/>
          <a:ext cx="0" cy="1019624"/>
          <a:chOff x="21779107" y="1073511"/>
          <a:chExt cx="1685207" cy="1013705"/>
        </a:xfrm>
      </xdr:grpSpPr>
      <xdr:pic>
        <xdr:nvPicPr>
          <xdr:cNvPr id="38" name="Picture 37">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39" name="Picture 38">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47</xdr:row>
      <xdr:rowOff>14043</xdr:rowOff>
    </xdr:from>
    <xdr:to>
      <xdr:col>1</xdr:col>
      <xdr:colOff>3770312</xdr:colOff>
      <xdr:row>51</xdr:row>
      <xdr:rowOff>269264</xdr:rowOff>
    </xdr:to>
    <xdr:sp macro="" textlink="">
      <xdr:nvSpPr>
        <xdr:cNvPr id="18" name="Flowchart: Decision 1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111543"/>
          <a:ext cx="6437768" cy="195067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56</xdr:row>
      <xdr:rowOff>0</xdr:rowOff>
    </xdr:from>
    <xdr:to>
      <xdr:col>2</xdr:col>
      <xdr:colOff>340</xdr:colOff>
      <xdr:row>62</xdr:row>
      <xdr:rowOff>3402</xdr:rowOff>
    </xdr:to>
    <xdr:sp macro="" textlink="">
      <xdr:nvSpPr>
        <xdr:cNvPr id="19" name="Flowchart: Decision 1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18360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45</xdr:row>
      <xdr:rowOff>0</xdr:rowOff>
    </xdr:to>
    <xdr:sp macro="" textlink="">
      <xdr:nvSpPr>
        <xdr:cNvPr id="20" name="Flowchart: Decision 1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5944850"/>
          <a:ext cx="6380737" cy="14478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21" name="Flowchart: Decision 2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239750"/>
          <a:ext cx="6411054" cy="21717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22" name="Flowchart: Decision 2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64393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3" name="Picture 2">
          <a:extLst>
            <a:ext uri="{FF2B5EF4-FFF2-40B4-BE49-F238E27FC236}">
              <a16:creationId xmlns="" xmlns:a16="http://schemas.microsoft.com/office/drawing/2014/main" id="{00000000-0008-0000-0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a:extLst>
            <a:ext uri="{FF2B5EF4-FFF2-40B4-BE49-F238E27FC236}">
              <a16:creationId xmlns="" xmlns:a16="http://schemas.microsoft.com/office/drawing/2014/main" id="{00000000-0008-0000-0C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a:extLst>
            <a:ext uri="{FF2B5EF4-FFF2-40B4-BE49-F238E27FC236}">
              <a16:creationId xmlns="" xmlns:a16="http://schemas.microsoft.com/office/drawing/2014/main" id="{00000000-0008-0000-0C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a:extLst>
            <a:ext uri="{FF2B5EF4-FFF2-40B4-BE49-F238E27FC236}">
              <a16:creationId xmlns="" xmlns:a16="http://schemas.microsoft.com/office/drawing/2014/main" id="{00000000-0008-0000-0C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a:extLst>
            <a:ext uri="{FF2B5EF4-FFF2-40B4-BE49-F238E27FC236}">
              <a16:creationId xmlns="" xmlns:a16="http://schemas.microsoft.com/office/drawing/2014/main" id="{00000000-0008-0000-0C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a:extLst>
            <a:ext uri="{FF2B5EF4-FFF2-40B4-BE49-F238E27FC236}">
              <a16:creationId xmlns="" xmlns:a16="http://schemas.microsoft.com/office/drawing/2014/main" id="{00000000-0008-0000-0C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a:extLst>
            <a:ext uri="{FF2B5EF4-FFF2-40B4-BE49-F238E27FC236}">
              <a16:creationId xmlns="" xmlns:a16="http://schemas.microsoft.com/office/drawing/2014/main" id="{00000000-0008-0000-0C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14" name="Picture 13">
          <a:extLst>
            <a:ext uri="{FF2B5EF4-FFF2-40B4-BE49-F238E27FC236}">
              <a16:creationId xmlns="" xmlns:a16="http://schemas.microsoft.com/office/drawing/2014/main" id="{00000000-0008-0000-0C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a:extLst>
            <a:ext uri="{FF2B5EF4-FFF2-40B4-BE49-F238E27FC236}">
              <a16:creationId xmlns="" xmlns:a16="http://schemas.microsoft.com/office/drawing/2014/main" id="{00000000-0008-0000-0C00-00000F000000}"/>
            </a:ext>
          </a:extLst>
        </xdr:cNvPr>
        <xdr:cNvGrpSpPr/>
      </xdr:nvGrpSpPr>
      <xdr:grpSpPr>
        <a:xfrm>
          <a:off x="22955250" y="1100430"/>
          <a:ext cx="0" cy="999213"/>
          <a:chOff x="21779107" y="1073511"/>
          <a:chExt cx="1685207" cy="1013705"/>
        </a:xfrm>
      </xdr:grpSpPr>
      <xdr:pic>
        <xdr:nvPicPr>
          <xdr:cNvPr id="16" name="Picture 15">
            <a:extLst>
              <a:ext uri="{FF2B5EF4-FFF2-40B4-BE49-F238E27FC236}">
                <a16:creationId xmlns="" xmlns:a16="http://schemas.microsoft.com/office/drawing/2014/main" id="{00000000-0008-0000-0C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a:extLst>
              <a:ext uri="{FF2B5EF4-FFF2-40B4-BE49-F238E27FC236}">
                <a16:creationId xmlns="" xmlns:a16="http://schemas.microsoft.com/office/drawing/2014/main" id="{00000000-0008-0000-0C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47</xdr:row>
      <xdr:rowOff>14043</xdr:rowOff>
    </xdr:from>
    <xdr:to>
      <xdr:col>1</xdr:col>
      <xdr:colOff>3770312</xdr:colOff>
      <xdr:row>51</xdr:row>
      <xdr:rowOff>269264</xdr:rowOff>
    </xdr:to>
    <xdr:sp macro="" textlink="">
      <xdr:nvSpPr>
        <xdr:cNvPr id="18" name="Flowchart: Decision 1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035343"/>
          <a:ext cx="6561593"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56</xdr:row>
      <xdr:rowOff>0</xdr:rowOff>
    </xdr:from>
    <xdr:to>
      <xdr:col>2</xdr:col>
      <xdr:colOff>340</xdr:colOff>
      <xdr:row>62</xdr:row>
      <xdr:rowOff>3402</xdr:rowOff>
    </xdr:to>
    <xdr:sp macro="" textlink="">
      <xdr:nvSpPr>
        <xdr:cNvPr id="19" name="Flowchart: Decision 1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0478750"/>
          <a:ext cx="6569869"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45</xdr:row>
      <xdr:rowOff>0</xdr:rowOff>
    </xdr:to>
    <xdr:sp macro="" textlink="">
      <xdr:nvSpPr>
        <xdr:cNvPr id="20" name="Flowchart: Decision 1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5982950"/>
          <a:ext cx="6504562" cy="13335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21" name="Flowchart: Decision 2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582650"/>
          <a:ext cx="6534879" cy="18669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22" name="Flowchart: Decision 2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1747487"/>
          <a:ext cx="6556860" cy="104385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3" name="Picture 2">
          <a:extLst>
            <a:ext uri="{FF2B5EF4-FFF2-40B4-BE49-F238E27FC236}">
              <a16:creationId xmlns="" xmlns:a16="http://schemas.microsoft.com/office/drawing/2014/main" id="{00000000-0008-0000-0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a:extLst>
            <a:ext uri="{FF2B5EF4-FFF2-40B4-BE49-F238E27FC236}">
              <a16:creationId xmlns="" xmlns:a16="http://schemas.microsoft.com/office/drawing/2014/main" id="{00000000-0008-0000-0D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a:extLst>
            <a:ext uri="{FF2B5EF4-FFF2-40B4-BE49-F238E27FC236}">
              <a16:creationId xmlns="" xmlns:a16="http://schemas.microsoft.com/office/drawing/2014/main" id="{00000000-0008-0000-0D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a:extLst>
            <a:ext uri="{FF2B5EF4-FFF2-40B4-BE49-F238E27FC236}">
              <a16:creationId xmlns="" xmlns:a16="http://schemas.microsoft.com/office/drawing/2014/main" id="{00000000-0008-0000-0D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a:extLst>
            <a:ext uri="{FF2B5EF4-FFF2-40B4-BE49-F238E27FC236}">
              <a16:creationId xmlns="" xmlns:a16="http://schemas.microsoft.com/office/drawing/2014/main" id="{00000000-0008-0000-0D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a:extLst>
            <a:ext uri="{FF2B5EF4-FFF2-40B4-BE49-F238E27FC236}">
              <a16:creationId xmlns="" xmlns:a16="http://schemas.microsoft.com/office/drawing/2014/main" id="{00000000-0008-0000-0D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a:extLst>
            <a:ext uri="{FF2B5EF4-FFF2-40B4-BE49-F238E27FC236}">
              <a16:creationId xmlns="" xmlns:a16="http://schemas.microsoft.com/office/drawing/2014/main" id="{00000000-0008-0000-0D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14" name="Picture 13">
          <a:extLst>
            <a:ext uri="{FF2B5EF4-FFF2-40B4-BE49-F238E27FC236}">
              <a16:creationId xmlns="" xmlns:a16="http://schemas.microsoft.com/office/drawing/2014/main" id="{00000000-0008-0000-0D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a:extLst>
            <a:ext uri="{FF2B5EF4-FFF2-40B4-BE49-F238E27FC236}">
              <a16:creationId xmlns="" xmlns:a16="http://schemas.microsoft.com/office/drawing/2014/main" id="{00000000-0008-0000-0D00-00000F000000}"/>
            </a:ext>
          </a:extLst>
        </xdr:cNvPr>
        <xdr:cNvGrpSpPr/>
      </xdr:nvGrpSpPr>
      <xdr:grpSpPr>
        <a:xfrm>
          <a:off x="22955250" y="1100430"/>
          <a:ext cx="0" cy="999213"/>
          <a:chOff x="21779107" y="1073511"/>
          <a:chExt cx="1685207" cy="1013705"/>
        </a:xfrm>
      </xdr:grpSpPr>
      <xdr:pic>
        <xdr:nvPicPr>
          <xdr:cNvPr id="16" name="Picture 15">
            <a:extLst>
              <a:ext uri="{FF2B5EF4-FFF2-40B4-BE49-F238E27FC236}">
                <a16:creationId xmlns="" xmlns:a16="http://schemas.microsoft.com/office/drawing/2014/main" id="{00000000-0008-0000-0D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a:extLst>
              <a:ext uri="{FF2B5EF4-FFF2-40B4-BE49-F238E27FC236}">
                <a16:creationId xmlns="" xmlns:a16="http://schemas.microsoft.com/office/drawing/2014/main" id="{00000000-0008-0000-0D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47</xdr:row>
      <xdr:rowOff>14043</xdr:rowOff>
    </xdr:from>
    <xdr:to>
      <xdr:col>1</xdr:col>
      <xdr:colOff>3770312</xdr:colOff>
      <xdr:row>51</xdr:row>
      <xdr:rowOff>269264</xdr:rowOff>
    </xdr:to>
    <xdr:sp macro="" textlink="">
      <xdr:nvSpPr>
        <xdr:cNvPr id="18" name="Flowchart: Decision 1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035343"/>
          <a:ext cx="6561593"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56</xdr:row>
      <xdr:rowOff>0</xdr:rowOff>
    </xdr:from>
    <xdr:to>
      <xdr:col>2</xdr:col>
      <xdr:colOff>340</xdr:colOff>
      <xdr:row>62</xdr:row>
      <xdr:rowOff>3402</xdr:rowOff>
    </xdr:to>
    <xdr:sp macro="" textlink="">
      <xdr:nvSpPr>
        <xdr:cNvPr id="19" name="Flowchart: Decision 1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0478750"/>
          <a:ext cx="6569869"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45</xdr:row>
      <xdr:rowOff>0</xdr:rowOff>
    </xdr:to>
    <xdr:sp macro="" textlink="">
      <xdr:nvSpPr>
        <xdr:cNvPr id="20" name="Flowchart: Decision 1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5982950"/>
          <a:ext cx="6504562" cy="13335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21" name="Flowchart: Decision 2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582650"/>
          <a:ext cx="6534879" cy="18669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22" name="Flowchart: Decision 2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1747487"/>
          <a:ext cx="6556860" cy="104385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3" name="Picture 2">
          <a:extLst>
            <a:ext uri="{FF2B5EF4-FFF2-40B4-BE49-F238E27FC236}">
              <a16:creationId xmlns="" xmlns:a16="http://schemas.microsoft.com/office/drawing/2014/main" id="{00000000-0008-0000-0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a:extLst>
            <a:ext uri="{FF2B5EF4-FFF2-40B4-BE49-F238E27FC236}">
              <a16:creationId xmlns="" xmlns:a16="http://schemas.microsoft.com/office/drawing/2014/main" id="{00000000-0008-0000-0F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a:extLst>
            <a:ext uri="{FF2B5EF4-FFF2-40B4-BE49-F238E27FC236}">
              <a16:creationId xmlns="" xmlns:a16="http://schemas.microsoft.com/office/drawing/2014/main" id="{00000000-0008-0000-0F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a:extLst>
            <a:ext uri="{FF2B5EF4-FFF2-40B4-BE49-F238E27FC236}">
              <a16:creationId xmlns="" xmlns:a16="http://schemas.microsoft.com/office/drawing/2014/main" id="{00000000-0008-0000-0F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a:extLst>
            <a:ext uri="{FF2B5EF4-FFF2-40B4-BE49-F238E27FC236}">
              <a16:creationId xmlns="" xmlns:a16="http://schemas.microsoft.com/office/drawing/2014/main" id="{00000000-0008-0000-0F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a:extLst>
            <a:ext uri="{FF2B5EF4-FFF2-40B4-BE49-F238E27FC236}">
              <a16:creationId xmlns="" xmlns:a16="http://schemas.microsoft.com/office/drawing/2014/main" id="{00000000-0008-0000-0F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a:extLst>
            <a:ext uri="{FF2B5EF4-FFF2-40B4-BE49-F238E27FC236}">
              <a16:creationId xmlns="" xmlns:a16="http://schemas.microsoft.com/office/drawing/2014/main" id="{00000000-0008-0000-0F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14" name="Picture 13">
          <a:extLst>
            <a:ext uri="{FF2B5EF4-FFF2-40B4-BE49-F238E27FC236}">
              <a16:creationId xmlns="" xmlns:a16="http://schemas.microsoft.com/office/drawing/2014/main" id="{00000000-0008-0000-0F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a:extLst>
            <a:ext uri="{FF2B5EF4-FFF2-40B4-BE49-F238E27FC236}">
              <a16:creationId xmlns="" xmlns:a16="http://schemas.microsoft.com/office/drawing/2014/main" id="{00000000-0008-0000-0F00-00000F000000}"/>
            </a:ext>
          </a:extLst>
        </xdr:cNvPr>
        <xdr:cNvGrpSpPr/>
      </xdr:nvGrpSpPr>
      <xdr:grpSpPr>
        <a:xfrm>
          <a:off x="22923500" y="1100430"/>
          <a:ext cx="0" cy="999213"/>
          <a:chOff x="21779107" y="1073511"/>
          <a:chExt cx="1685207" cy="1013705"/>
        </a:xfrm>
      </xdr:grpSpPr>
      <xdr:pic>
        <xdr:nvPicPr>
          <xdr:cNvPr id="16" name="Picture 15">
            <a:extLst>
              <a:ext uri="{FF2B5EF4-FFF2-40B4-BE49-F238E27FC236}">
                <a16:creationId xmlns="" xmlns:a16="http://schemas.microsoft.com/office/drawing/2014/main" id="{00000000-0008-0000-0F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a:extLst>
              <a:ext uri="{FF2B5EF4-FFF2-40B4-BE49-F238E27FC236}">
                <a16:creationId xmlns="" xmlns:a16="http://schemas.microsoft.com/office/drawing/2014/main" id="{00000000-0008-0000-0F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48</xdr:row>
      <xdr:rowOff>14043</xdr:rowOff>
    </xdr:from>
    <xdr:to>
      <xdr:col>1</xdr:col>
      <xdr:colOff>3770312</xdr:colOff>
      <xdr:row>52</xdr:row>
      <xdr:rowOff>0</xdr:rowOff>
    </xdr:to>
    <xdr:sp macro="" textlink="">
      <xdr:nvSpPr>
        <xdr:cNvPr id="18" name="Flowchart: Decision 1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035343"/>
          <a:ext cx="6561593"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56</xdr:row>
      <xdr:rowOff>0</xdr:rowOff>
    </xdr:from>
    <xdr:to>
      <xdr:col>2</xdr:col>
      <xdr:colOff>340</xdr:colOff>
      <xdr:row>62</xdr:row>
      <xdr:rowOff>3402</xdr:rowOff>
    </xdr:to>
    <xdr:sp macro="" textlink="">
      <xdr:nvSpPr>
        <xdr:cNvPr id="19" name="Flowchart: Decision 1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0478750"/>
          <a:ext cx="6569869"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46</xdr:row>
      <xdr:rowOff>0</xdr:rowOff>
    </xdr:to>
    <xdr:sp macro="" textlink="">
      <xdr:nvSpPr>
        <xdr:cNvPr id="20" name="Flowchart: Decision 1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5982950"/>
          <a:ext cx="6504562" cy="13335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21" name="Flowchart: Decision 2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582650"/>
          <a:ext cx="6534879" cy="18669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22" name="Flowchart: Decision 2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1747487"/>
          <a:ext cx="6556860" cy="104385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3" name="Picture 2">
          <a:extLst>
            <a:ext uri="{FF2B5EF4-FFF2-40B4-BE49-F238E27FC236}">
              <a16:creationId xmlns="" xmlns:a16="http://schemas.microsoft.com/office/drawing/2014/main" id="{00000000-0008-0000-1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a:extLst>
            <a:ext uri="{FF2B5EF4-FFF2-40B4-BE49-F238E27FC236}">
              <a16:creationId xmlns="" xmlns:a16="http://schemas.microsoft.com/office/drawing/2014/main" id="{00000000-0008-0000-1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a:extLst>
            <a:ext uri="{FF2B5EF4-FFF2-40B4-BE49-F238E27FC236}">
              <a16:creationId xmlns="" xmlns:a16="http://schemas.microsoft.com/office/drawing/2014/main" id="{00000000-0008-0000-1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a:extLst>
            <a:ext uri="{FF2B5EF4-FFF2-40B4-BE49-F238E27FC236}">
              <a16:creationId xmlns="" xmlns:a16="http://schemas.microsoft.com/office/drawing/2014/main" id="{00000000-0008-0000-10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a:extLst>
            <a:ext uri="{FF2B5EF4-FFF2-40B4-BE49-F238E27FC236}">
              <a16:creationId xmlns="" xmlns:a16="http://schemas.microsoft.com/office/drawing/2014/main" id="{00000000-0008-0000-10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a:extLst>
            <a:ext uri="{FF2B5EF4-FFF2-40B4-BE49-F238E27FC236}">
              <a16:creationId xmlns="" xmlns:a16="http://schemas.microsoft.com/office/drawing/2014/main" id="{00000000-0008-0000-10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a:extLst>
            <a:ext uri="{FF2B5EF4-FFF2-40B4-BE49-F238E27FC236}">
              <a16:creationId xmlns="" xmlns:a16="http://schemas.microsoft.com/office/drawing/2014/main" id="{00000000-0008-0000-10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14" name="Picture 13">
          <a:extLst>
            <a:ext uri="{FF2B5EF4-FFF2-40B4-BE49-F238E27FC236}">
              <a16:creationId xmlns="" xmlns:a16="http://schemas.microsoft.com/office/drawing/2014/main" id="{00000000-0008-0000-10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a:extLst>
            <a:ext uri="{FF2B5EF4-FFF2-40B4-BE49-F238E27FC236}">
              <a16:creationId xmlns="" xmlns:a16="http://schemas.microsoft.com/office/drawing/2014/main" id="{00000000-0008-0000-1000-00000F000000}"/>
            </a:ext>
          </a:extLst>
        </xdr:cNvPr>
        <xdr:cNvGrpSpPr/>
      </xdr:nvGrpSpPr>
      <xdr:grpSpPr>
        <a:xfrm>
          <a:off x="23129875" y="1100430"/>
          <a:ext cx="0" cy="999213"/>
          <a:chOff x="21779107" y="1073511"/>
          <a:chExt cx="1685207" cy="1013705"/>
        </a:xfrm>
      </xdr:grpSpPr>
      <xdr:pic>
        <xdr:nvPicPr>
          <xdr:cNvPr id="16" name="Picture 15">
            <a:extLst>
              <a:ext uri="{FF2B5EF4-FFF2-40B4-BE49-F238E27FC236}">
                <a16:creationId xmlns="" xmlns:a16="http://schemas.microsoft.com/office/drawing/2014/main" id="{00000000-0008-0000-10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a:extLst>
              <a:ext uri="{FF2B5EF4-FFF2-40B4-BE49-F238E27FC236}">
                <a16:creationId xmlns="" xmlns:a16="http://schemas.microsoft.com/office/drawing/2014/main" id="{00000000-0008-0000-10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46</xdr:row>
      <xdr:rowOff>14043</xdr:rowOff>
    </xdr:from>
    <xdr:to>
      <xdr:col>1</xdr:col>
      <xdr:colOff>3770312</xdr:colOff>
      <xdr:row>50</xdr:row>
      <xdr:rowOff>269264</xdr:rowOff>
    </xdr:to>
    <xdr:sp macro="" textlink="">
      <xdr:nvSpPr>
        <xdr:cNvPr id="18" name="Flowchart: Decision 1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035343"/>
          <a:ext cx="6561593"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55</xdr:row>
      <xdr:rowOff>0</xdr:rowOff>
    </xdr:from>
    <xdr:to>
      <xdr:col>2</xdr:col>
      <xdr:colOff>340</xdr:colOff>
      <xdr:row>61</xdr:row>
      <xdr:rowOff>3402</xdr:rowOff>
    </xdr:to>
    <xdr:sp macro="" textlink="">
      <xdr:nvSpPr>
        <xdr:cNvPr id="19" name="Flowchart: Decision 1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0478750"/>
          <a:ext cx="6569869"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44</xdr:row>
      <xdr:rowOff>0</xdr:rowOff>
    </xdr:to>
    <xdr:sp macro="" textlink="">
      <xdr:nvSpPr>
        <xdr:cNvPr id="20" name="Flowchart: Decision 1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5982950"/>
          <a:ext cx="6504562" cy="13335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21" name="Flowchart: Decision 2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582650"/>
          <a:ext cx="6534879" cy="18669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22" name="Flowchart: Decision 2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1747487"/>
          <a:ext cx="6556860" cy="104385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3" name="Picture 2">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a:extLst>
            <a:ext uri="{FF2B5EF4-FFF2-40B4-BE49-F238E27FC236}">
              <a16:creationId xmlns="" xmlns:a16="http://schemas.microsoft.com/office/drawing/2014/main" id="{00000000-0008-0000-04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a:extLst>
            <a:ext uri="{FF2B5EF4-FFF2-40B4-BE49-F238E27FC236}">
              <a16:creationId xmlns="" xmlns:a16="http://schemas.microsoft.com/office/drawing/2014/main" id="{00000000-0008-0000-04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a:extLst>
            <a:ext uri="{FF2B5EF4-FFF2-40B4-BE49-F238E27FC236}">
              <a16:creationId xmlns="" xmlns:a16="http://schemas.microsoft.com/office/drawing/2014/main" id="{00000000-0008-0000-04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a:extLst>
            <a:ext uri="{FF2B5EF4-FFF2-40B4-BE49-F238E27FC236}">
              <a16:creationId xmlns="" xmlns:a16="http://schemas.microsoft.com/office/drawing/2014/main" id="{00000000-0008-0000-04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a:extLst>
            <a:ext uri="{FF2B5EF4-FFF2-40B4-BE49-F238E27FC236}">
              <a16:creationId xmlns="" xmlns:a16="http://schemas.microsoft.com/office/drawing/2014/main" id="{00000000-0008-0000-04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14" name="Picture 13">
          <a:extLst>
            <a:ext uri="{FF2B5EF4-FFF2-40B4-BE49-F238E27FC236}">
              <a16:creationId xmlns="" xmlns:a16="http://schemas.microsoft.com/office/drawing/2014/main" id="{00000000-0008-0000-04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a:extLst>
            <a:ext uri="{FF2B5EF4-FFF2-40B4-BE49-F238E27FC236}">
              <a16:creationId xmlns="" xmlns:a16="http://schemas.microsoft.com/office/drawing/2014/main" id="{00000000-0008-0000-0400-00000F000000}"/>
            </a:ext>
          </a:extLst>
        </xdr:cNvPr>
        <xdr:cNvGrpSpPr/>
      </xdr:nvGrpSpPr>
      <xdr:grpSpPr>
        <a:xfrm>
          <a:off x="22796500" y="1100430"/>
          <a:ext cx="0" cy="999213"/>
          <a:chOff x="21779107" y="1073511"/>
          <a:chExt cx="1685207" cy="1013705"/>
        </a:xfrm>
      </xdr:grpSpPr>
      <xdr:pic>
        <xdr:nvPicPr>
          <xdr:cNvPr id="16" name="Picture 15">
            <a:extLst>
              <a:ext uri="{FF2B5EF4-FFF2-40B4-BE49-F238E27FC236}">
                <a16:creationId xmlns="" xmlns:a16="http://schemas.microsoft.com/office/drawing/2014/main" id="{00000000-0008-0000-04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a:extLst>
              <a:ext uri="{FF2B5EF4-FFF2-40B4-BE49-F238E27FC236}">
                <a16:creationId xmlns="" xmlns:a16="http://schemas.microsoft.com/office/drawing/2014/main" id="{00000000-0008-0000-04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46</xdr:row>
      <xdr:rowOff>14043</xdr:rowOff>
    </xdr:from>
    <xdr:to>
      <xdr:col>1</xdr:col>
      <xdr:colOff>3770312</xdr:colOff>
      <xdr:row>50</xdr:row>
      <xdr:rowOff>269264</xdr:rowOff>
    </xdr:to>
    <xdr:sp macro="" textlink="">
      <xdr:nvSpPr>
        <xdr:cNvPr id="28" name="Flowchart: Decision 2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702569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55</xdr:row>
      <xdr:rowOff>0</xdr:rowOff>
    </xdr:from>
    <xdr:to>
      <xdr:col>2</xdr:col>
      <xdr:colOff>340</xdr:colOff>
      <xdr:row>61</xdr:row>
      <xdr:rowOff>3402</xdr:rowOff>
    </xdr:to>
    <xdr:sp macro="" textlink="">
      <xdr:nvSpPr>
        <xdr:cNvPr id="29" name="Flowchart: Decision 2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1946910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44</xdr:row>
      <xdr:rowOff>0</xdr:rowOff>
    </xdr:to>
    <xdr:sp macro="" textlink="">
      <xdr:nvSpPr>
        <xdr:cNvPr id="30" name="Flowchart: Decision 2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4973300"/>
          <a:ext cx="6380737" cy="13335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31" name="Flowchart: Decision 3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573000"/>
          <a:ext cx="6411054" cy="18669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32" name="Flowchart: Decision 3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04385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18594</xdr:colOff>
      <xdr:row>46</xdr:row>
      <xdr:rowOff>14043</xdr:rowOff>
    </xdr:from>
    <xdr:to>
      <xdr:col>1</xdr:col>
      <xdr:colOff>3770312</xdr:colOff>
      <xdr:row>50</xdr:row>
      <xdr:rowOff>269264</xdr:rowOff>
    </xdr:to>
    <xdr:sp macro="" textlink="">
      <xdr:nvSpPr>
        <xdr:cNvPr id="19" name="Flowchart: Decision 18">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7119356"/>
          <a:ext cx="6434593" cy="13347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55</xdr:row>
      <xdr:rowOff>0</xdr:rowOff>
    </xdr:from>
    <xdr:to>
      <xdr:col>2</xdr:col>
      <xdr:colOff>340</xdr:colOff>
      <xdr:row>61</xdr:row>
      <xdr:rowOff>3402</xdr:rowOff>
    </xdr:to>
    <xdr:sp macro="" textlink="">
      <xdr:nvSpPr>
        <xdr:cNvPr id="2" name="Flowchart: Decision 1">
          <a:extLst>
            <a:ext uri="{FF2B5EF4-FFF2-40B4-BE49-F238E27FC236}">
              <a16:creationId xmlns="" xmlns:a16="http://schemas.microsoft.com/office/drawing/2014/main" id="{00000000-0008-0000-0500-000002000000}"/>
            </a:ext>
          </a:extLst>
        </xdr:cNvPr>
        <xdr:cNvSpPr>
          <a:spLocks noChangeArrowheads="1"/>
        </xdr:cNvSpPr>
      </xdr:nvSpPr>
      <xdr:spPr bwMode="auto">
        <a:xfrm>
          <a:off x="40821" y="19707225"/>
          <a:ext cx="6446044" cy="1603602"/>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3</xdr:col>
      <xdr:colOff>225425</xdr:colOff>
      <xdr:row>2</xdr:row>
      <xdr:rowOff>5291</xdr:rowOff>
    </xdr:from>
    <xdr:to>
      <xdr:col>3</xdr:col>
      <xdr:colOff>1799493</xdr:colOff>
      <xdr:row>5</xdr:row>
      <xdr:rowOff>128</xdr:rowOff>
    </xdr:to>
    <xdr:pic>
      <xdr:nvPicPr>
        <xdr:cNvPr id="3" name="Picture 2">
          <a:extLst>
            <a:ext uri="{FF2B5EF4-FFF2-40B4-BE49-F238E27FC236}">
              <a16:creationId xmlns=""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a:extLst>
            <a:ext uri="{FF2B5EF4-FFF2-40B4-BE49-F238E27FC236}">
              <a16:creationId xmlns="" xmlns:a16="http://schemas.microsoft.com/office/drawing/2014/main" id="{00000000-0008-0000-05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a:extLst>
            <a:ext uri="{FF2B5EF4-FFF2-40B4-BE49-F238E27FC236}">
              <a16:creationId xmlns="" xmlns:a16="http://schemas.microsoft.com/office/drawing/2014/main" id="{00000000-0008-0000-05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a:extLst>
            <a:ext uri="{FF2B5EF4-FFF2-40B4-BE49-F238E27FC236}">
              <a16:creationId xmlns="" xmlns:a16="http://schemas.microsoft.com/office/drawing/2014/main" id="{00000000-0008-0000-05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a:extLst>
            <a:ext uri="{FF2B5EF4-FFF2-40B4-BE49-F238E27FC236}">
              <a16:creationId xmlns="" xmlns:a16="http://schemas.microsoft.com/office/drawing/2014/main" id="{00000000-0008-0000-05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a:extLst>
            <a:ext uri="{FF2B5EF4-FFF2-40B4-BE49-F238E27FC236}">
              <a16:creationId xmlns="" xmlns:a16="http://schemas.microsoft.com/office/drawing/2014/main" id="{00000000-0008-0000-05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a:extLst>
            <a:ext uri="{FF2B5EF4-FFF2-40B4-BE49-F238E27FC236}">
              <a16:creationId xmlns="" xmlns:a16="http://schemas.microsoft.com/office/drawing/2014/main" id="{00000000-0008-0000-05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0</xdr:col>
      <xdr:colOff>56697</xdr:colOff>
      <xdr:row>39</xdr:row>
      <xdr:rowOff>0</xdr:rowOff>
    </xdr:from>
    <xdr:to>
      <xdr:col>1</xdr:col>
      <xdr:colOff>3751384</xdr:colOff>
      <xdr:row>44</xdr:row>
      <xdr:rowOff>0</xdr:rowOff>
    </xdr:to>
    <xdr:sp macro="" textlink="">
      <xdr:nvSpPr>
        <xdr:cNvPr id="10" name="Flowchart: Decision 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5034846"/>
          <a:ext cx="6383668" cy="1318846"/>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11" name="Flowchart: Decision 1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012615"/>
          <a:ext cx="6413985" cy="1494693"/>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7</xdr:col>
      <xdr:colOff>267891</xdr:colOff>
      <xdr:row>2</xdr:row>
      <xdr:rowOff>7312</xdr:rowOff>
    </xdr:from>
    <xdr:to>
      <xdr:col>7</xdr:col>
      <xdr:colOff>1873394</xdr:colOff>
      <xdr:row>4</xdr:row>
      <xdr:rowOff>326684</xdr:rowOff>
    </xdr:to>
    <xdr:pic>
      <xdr:nvPicPr>
        <xdr:cNvPr id="14" name="Picture 13">
          <a:extLst>
            <a:ext uri="{FF2B5EF4-FFF2-40B4-BE49-F238E27FC236}">
              <a16:creationId xmlns="" xmlns:a16="http://schemas.microsoft.com/office/drawing/2014/main" id="{00000000-0008-0000-05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a:extLst>
            <a:ext uri="{FF2B5EF4-FFF2-40B4-BE49-F238E27FC236}">
              <a16:creationId xmlns="" xmlns:a16="http://schemas.microsoft.com/office/drawing/2014/main" id="{00000000-0008-0000-0500-00000F000000}"/>
            </a:ext>
          </a:extLst>
        </xdr:cNvPr>
        <xdr:cNvGrpSpPr/>
      </xdr:nvGrpSpPr>
      <xdr:grpSpPr>
        <a:xfrm>
          <a:off x="22875875" y="1100430"/>
          <a:ext cx="0" cy="999213"/>
          <a:chOff x="21779107" y="1073511"/>
          <a:chExt cx="1685207" cy="1013705"/>
        </a:xfrm>
      </xdr:grpSpPr>
      <xdr:pic>
        <xdr:nvPicPr>
          <xdr:cNvPr id="16" name="Picture 15">
            <a:extLst>
              <a:ext uri="{FF2B5EF4-FFF2-40B4-BE49-F238E27FC236}">
                <a16:creationId xmlns="" xmlns:a16="http://schemas.microsoft.com/office/drawing/2014/main" id="{00000000-0008-0000-05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a:extLst>
              <a:ext uri="{FF2B5EF4-FFF2-40B4-BE49-F238E27FC236}">
                <a16:creationId xmlns="" xmlns:a16="http://schemas.microsoft.com/office/drawing/2014/main" id="{00000000-0008-0000-05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19053</xdr:colOff>
      <xdr:row>27</xdr:row>
      <xdr:rowOff>12687</xdr:rowOff>
    </xdr:from>
    <xdr:to>
      <xdr:col>1</xdr:col>
      <xdr:colOff>3766038</xdr:colOff>
      <xdr:row>29</xdr:row>
      <xdr:rowOff>256442</xdr:rowOff>
    </xdr:to>
    <xdr:sp macro="" textlink="">
      <xdr:nvSpPr>
        <xdr:cNvPr id="18" name="Flowchart: Decision 17">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75937"/>
          <a:ext cx="6435966" cy="1511313"/>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3" name="Picture 2">
          <a:extLst>
            <a:ext uri="{FF2B5EF4-FFF2-40B4-BE49-F238E27FC236}">
              <a16:creationId xmlns=""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a:extLst>
            <a:ext uri="{FF2B5EF4-FFF2-40B4-BE49-F238E27FC236}">
              <a16:creationId xmlns=""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a:extLst>
            <a:ext uri="{FF2B5EF4-FFF2-40B4-BE49-F238E27FC236}">
              <a16:creationId xmlns="" xmlns:a16="http://schemas.microsoft.com/office/drawing/2014/main" id="{00000000-0008-0000-06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a:extLst>
            <a:ext uri="{FF2B5EF4-FFF2-40B4-BE49-F238E27FC236}">
              <a16:creationId xmlns="" xmlns:a16="http://schemas.microsoft.com/office/drawing/2014/main" id="{00000000-0008-0000-06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a:extLst>
            <a:ext uri="{FF2B5EF4-FFF2-40B4-BE49-F238E27FC236}">
              <a16:creationId xmlns="" xmlns:a16="http://schemas.microsoft.com/office/drawing/2014/main" id="{00000000-0008-0000-06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a:extLst>
            <a:ext uri="{FF2B5EF4-FFF2-40B4-BE49-F238E27FC236}">
              <a16:creationId xmlns="" xmlns:a16="http://schemas.microsoft.com/office/drawing/2014/main" id="{00000000-0008-0000-06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a:extLst>
            <a:ext uri="{FF2B5EF4-FFF2-40B4-BE49-F238E27FC236}">
              <a16:creationId xmlns="" xmlns:a16="http://schemas.microsoft.com/office/drawing/2014/main" id="{00000000-0008-0000-06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14" name="Picture 13">
          <a:extLst>
            <a:ext uri="{FF2B5EF4-FFF2-40B4-BE49-F238E27FC236}">
              <a16:creationId xmlns="" xmlns:a16="http://schemas.microsoft.com/office/drawing/2014/main" id="{00000000-0008-0000-06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a:extLst>
            <a:ext uri="{FF2B5EF4-FFF2-40B4-BE49-F238E27FC236}">
              <a16:creationId xmlns="" xmlns:a16="http://schemas.microsoft.com/office/drawing/2014/main" id="{00000000-0008-0000-0600-00000F000000}"/>
            </a:ext>
          </a:extLst>
        </xdr:cNvPr>
        <xdr:cNvGrpSpPr/>
      </xdr:nvGrpSpPr>
      <xdr:grpSpPr>
        <a:xfrm>
          <a:off x="23161625" y="1100430"/>
          <a:ext cx="0" cy="999213"/>
          <a:chOff x="21779107" y="1073511"/>
          <a:chExt cx="1685207" cy="1013705"/>
        </a:xfrm>
      </xdr:grpSpPr>
      <xdr:pic>
        <xdr:nvPicPr>
          <xdr:cNvPr id="16" name="Picture 15">
            <a:extLst>
              <a:ext uri="{FF2B5EF4-FFF2-40B4-BE49-F238E27FC236}">
                <a16:creationId xmlns="" xmlns:a16="http://schemas.microsoft.com/office/drawing/2014/main" id="{00000000-0008-0000-06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a:extLst>
              <a:ext uri="{FF2B5EF4-FFF2-40B4-BE49-F238E27FC236}">
                <a16:creationId xmlns="" xmlns:a16="http://schemas.microsoft.com/office/drawing/2014/main" id="{00000000-0008-0000-06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49</xdr:row>
      <xdr:rowOff>14043</xdr:rowOff>
    </xdr:from>
    <xdr:to>
      <xdr:col>1</xdr:col>
      <xdr:colOff>3770312</xdr:colOff>
      <xdr:row>53</xdr:row>
      <xdr:rowOff>269264</xdr:rowOff>
    </xdr:to>
    <xdr:sp macro="" textlink="">
      <xdr:nvSpPr>
        <xdr:cNvPr id="18" name="Flowchart: Decision 1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702569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58</xdr:row>
      <xdr:rowOff>0</xdr:rowOff>
    </xdr:from>
    <xdr:to>
      <xdr:col>2</xdr:col>
      <xdr:colOff>340</xdr:colOff>
      <xdr:row>64</xdr:row>
      <xdr:rowOff>3402</xdr:rowOff>
    </xdr:to>
    <xdr:sp macro="" textlink="">
      <xdr:nvSpPr>
        <xdr:cNvPr id="19" name="Flowchart: Decision 1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1946910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47</xdr:row>
      <xdr:rowOff>0</xdr:rowOff>
    </xdr:to>
    <xdr:sp macro="" textlink="">
      <xdr:nvSpPr>
        <xdr:cNvPr id="20" name="Flowchart: Decision 1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4973300"/>
          <a:ext cx="6380737" cy="13335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21" name="Flowchart: Decision 2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573000"/>
          <a:ext cx="6411054" cy="18669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22" name="Flowchart: Decision 2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04385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3" name="Picture 2">
          <a:extLst>
            <a:ext uri="{FF2B5EF4-FFF2-40B4-BE49-F238E27FC236}">
              <a16:creationId xmlns=""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a:extLst>
            <a:ext uri="{FF2B5EF4-FFF2-40B4-BE49-F238E27FC236}">
              <a16:creationId xmlns="" xmlns:a16="http://schemas.microsoft.com/office/drawing/2014/main" id="{00000000-0008-0000-07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a:extLst>
            <a:ext uri="{FF2B5EF4-FFF2-40B4-BE49-F238E27FC236}">
              <a16:creationId xmlns="" xmlns:a16="http://schemas.microsoft.com/office/drawing/2014/main" id="{00000000-0008-0000-07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a:extLst>
            <a:ext uri="{FF2B5EF4-FFF2-40B4-BE49-F238E27FC236}">
              <a16:creationId xmlns="" xmlns:a16="http://schemas.microsoft.com/office/drawing/2014/main" id="{00000000-0008-0000-07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a:extLst>
            <a:ext uri="{FF2B5EF4-FFF2-40B4-BE49-F238E27FC236}">
              <a16:creationId xmlns="" xmlns:a16="http://schemas.microsoft.com/office/drawing/2014/main" id="{00000000-0008-0000-07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a:extLst>
            <a:ext uri="{FF2B5EF4-FFF2-40B4-BE49-F238E27FC236}">
              <a16:creationId xmlns="" xmlns:a16="http://schemas.microsoft.com/office/drawing/2014/main" id="{00000000-0008-0000-07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a:extLst>
            <a:ext uri="{FF2B5EF4-FFF2-40B4-BE49-F238E27FC236}">
              <a16:creationId xmlns="" xmlns:a16="http://schemas.microsoft.com/office/drawing/2014/main" id="{00000000-0008-0000-07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14" name="Picture 13">
          <a:extLst>
            <a:ext uri="{FF2B5EF4-FFF2-40B4-BE49-F238E27FC236}">
              <a16:creationId xmlns="" xmlns:a16="http://schemas.microsoft.com/office/drawing/2014/main" id="{00000000-0008-0000-07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a:extLst>
            <a:ext uri="{FF2B5EF4-FFF2-40B4-BE49-F238E27FC236}">
              <a16:creationId xmlns="" xmlns:a16="http://schemas.microsoft.com/office/drawing/2014/main" id="{00000000-0008-0000-0700-00000F000000}"/>
            </a:ext>
          </a:extLst>
        </xdr:cNvPr>
        <xdr:cNvGrpSpPr/>
      </xdr:nvGrpSpPr>
      <xdr:grpSpPr>
        <a:xfrm>
          <a:off x="22971125" y="1100430"/>
          <a:ext cx="0" cy="999213"/>
          <a:chOff x="21779107" y="1073511"/>
          <a:chExt cx="1685207" cy="1013705"/>
        </a:xfrm>
      </xdr:grpSpPr>
      <xdr:pic>
        <xdr:nvPicPr>
          <xdr:cNvPr id="16" name="Picture 15">
            <a:extLst>
              <a:ext uri="{FF2B5EF4-FFF2-40B4-BE49-F238E27FC236}">
                <a16:creationId xmlns="" xmlns:a16="http://schemas.microsoft.com/office/drawing/2014/main" id="{00000000-0008-0000-07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a:extLst>
              <a:ext uri="{FF2B5EF4-FFF2-40B4-BE49-F238E27FC236}">
                <a16:creationId xmlns="" xmlns:a16="http://schemas.microsoft.com/office/drawing/2014/main" id="{00000000-0008-0000-07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47</xdr:row>
      <xdr:rowOff>14043</xdr:rowOff>
    </xdr:from>
    <xdr:to>
      <xdr:col>1</xdr:col>
      <xdr:colOff>3770312</xdr:colOff>
      <xdr:row>51</xdr:row>
      <xdr:rowOff>269264</xdr:rowOff>
    </xdr:to>
    <xdr:sp macro="" textlink="">
      <xdr:nvSpPr>
        <xdr:cNvPr id="18" name="Flowchart: Decision 1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035343"/>
          <a:ext cx="6561593"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56</xdr:row>
      <xdr:rowOff>0</xdr:rowOff>
    </xdr:from>
    <xdr:to>
      <xdr:col>2</xdr:col>
      <xdr:colOff>340</xdr:colOff>
      <xdr:row>62</xdr:row>
      <xdr:rowOff>3402</xdr:rowOff>
    </xdr:to>
    <xdr:sp macro="" textlink="">
      <xdr:nvSpPr>
        <xdr:cNvPr id="19" name="Flowchart: Decision 1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0478750"/>
          <a:ext cx="6569869"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45</xdr:row>
      <xdr:rowOff>0</xdr:rowOff>
    </xdr:to>
    <xdr:sp macro="" textlink="">
      <xdr:nvSpPr>
        <xdr:cNvPr id="20" name="Flowchart: Decision 1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5982950"/>
          <a:ext cx="6504562" cy="13335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21" name="Flowchart: Decision 2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582650"/>
          <a:ext cx="6534879" cy="18669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22" name="Flowchart: Decision 2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1747487"/>
          <a:ext cx="6556860" cy="104385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3" name="Picture 2">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a:extLst>
            <a:ext uri="{FF2B5EF4-FFF2-40B4-BE49-F238E27FC236}">
              <a16:creationId xmlns="" xmlns:a16="http://schemas.microsoft.com/office/drawing/2014/main" id="{00000000-0008-0000-08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a:extLst>
            <a:ext uri="{FF2B5EF4-FFF2-40B4-BE49-F238E27FC236}">
              <a16:creationId xmlns="" xmlns:a16="http://schemas.microsoft.com/office/drawing/2014/main" id="{00000000-0008-0000-08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a:extLst>
            <a:ext uri="{FF2B5EF4-FFF2-40B4-BE49-F238E27FC236}">
              <a16:creationId xmlns="" xmlns:a16="http://schemas.microsoft.com/office/drawing/2014/main" id="{00000000-0008-0000-08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a:extLst>
            <a:ext uri="{FF2B5EF4-FFF2-40B4-BE49-F238E27FC236}">
              <a16:creationId xmlns="" xmlns:a16="http://schemas.microsoft.com/office/drawing/2014/main" id="{00000000-0008-0000-08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a:extLst>
            <a:ext uri="{FF2B5EF4-FFF2-40B4-BE49-F238E27FC236}">
              <a16:creationId xmlns="" xmlns:a16="http://schemas.microsoft.com/office/drawing/2014/main" id="{00000000-0008-0000-08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a:extLst>
            <a:ext uri="{FF2B5EF4-FFF2-40B4-BE49-F238E27FC236}">
              <a16:creationId xmlns="" xmlns:a16="http://schemas.microsoft.com/office/drawing/2014/main" id="{00000000-0008-0000-08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14" name="Picture 13">
          <a:extLst>
            <a:ext uri="{FF2B5EF4-FFF2-40B4-BE49-F238E27FC236}">
              <a16:creationId xmlns="" xmlns:a16="http://schemas.microsoft.com/office/drawing/2014/main" id="{00000000-0008-0000-08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a:extLst>
            <a:ext uri="{FF2B5EF4-FFF2-40B4-BE49-F238E27FC236}">
              <a16:creationId xmlns="" xmlns:a16="http://schemas.microsoft.com/office/drawing/2014/main" id="{00000000-0008-0000-0800-00000F000000}"/>
            </a:ext>
          </a:extLst>
        </xdr:cNvPr>
        <xdr:cNvGrpSpPr/>
      </xdr:nvGrpSpPr>
      <xdr:grpSpPr>
        <a:xfrm>
          <a:off x="22939375" y="1100430"/>
          <a:ext cx="0" cy="999213"/>
          <a:chOff x="21779107" y="1073511"/>
          <a:chExt cx="1685207" cy="1013705"/>
        </a:xfrm>
      </xdr:grpSpPr>
      <xdr:pic>
        <xdr:nvPicPr>
          <xdr:cNvPr id="16" name="Picture 15">
            <a:extLst>
              <a:ext uri="{FF2B5EF4-FFF2-40B4-BE49-F238E27FC236}">
                <a16:creationId xmlns="" xmlns:a16="http://schemas.microsoft.com/office/drawing/2014/main" id="{00000000-0008-0000-08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a:extLst>
              <a:ext uri="{FF2B5EF4-FFF2-40B4-BE49-F238E27FC236}">
                <a16:creationId xmlns="" xmlns:a16="http://schemas.microsoft.com/office/drawing/2014/main" id="{00000000-0008-0000-08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46</xdr:row>
      <xdr:rowOff>14043</xdr:rowOff>
    </xdr:from>
    <xdr:to>
      <xdr:col>1</xdr:col>
      <xdr:colOff>3770312</xdr:colOff>
      <xdr:row>50</xdr:row>
      <xdr:rowOff>269264</xdr:rowOff>
    </xdr:to>
    <xdr:sp macro="" textlink="">
      <xdr:nvSpPr>
        <xdr:cNvPr id="18" name="Flowchart: Decision 1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035343"/>
          <a:ext cx="6561593"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55</xdr:row>
      <xdr:rowOff>0</xdr:rowOff>
    </xdr:from>
    <xdr:to>
      <xdr:col>2</xdr:col>
      <xdr:colOff>340</xdr:colOff>
      <xdr:row>61</xdr:row>
      <xdr:rowOff>3402</xdr:rowOff>
    </xdr:to>
    <xdr:sp macro="" textlink="">
      <xdr:nvSpPr>
        <xdr:cNvPr id="19" name="Flowchart: Decision 1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0478750"/>
          <a:ext cx="6569869"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44</xdr:row>
      <xdr:rowOff>0</xdr:rowOff>
    </xdr:to>
    <xdr:sp macro="" textlink="">
      <xdr:nvSpPr>
        <xdr:cNvPr id="20" name="Flowchart: Decision 1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5982950"/>
          <a:ext cx="6504562" cy="13335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21" name="Flowchart: Decision 2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582650"/>
          <a:ext cx="6534879" cy="18669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22" name="Flowchart: Decision 2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1747487"/>
          <a:ext cx="6556860" cy="104385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3" name="Picture 2">
          <a:extLst>
            <a:ext uri="{FF2B5EF4-FFF2-40B4-BE49-F238E27FC236}">
              <a16:creationId xmlns=""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a:extLst>
            <a:ext uri="{FF2B5EF4-FFF2-40B4-BE49-F238E27FC236}">
              <a16:creationId xmlns="" xmlns:a16="http://schemas.microsoft.com/office/drawing/2014/main" id="{00000000-0008-0000-0A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a:extLst>
            <a:ext uri="{FF2B5EF4-FFF2-40B4-BE49-F238E27FC236}">
              <a16:creationId xmlns="" xmlns:a16="http://schemas.microsoft.com/office/drawing/2014/main" id="{00000000-0008-0000-0A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a:extLst>
            <a:ext uri="{FF2B5EF4-FFF2-40B4-BE49-F238E27FC236}">
              <a16:creationId xmlns="" xmlns:a16="http://schemas.microsoft.com/office/drawing/2014/main" id="{00000000-0008-0000-0A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a:extLst>
            <a:ext uri="{FF2B5EF4-FFF2-40B4-BE49-F238E27FC236}">
              <a16:creationId xmlns="" xmlns:a16="http://schemas.microsoft.com/office/drawing/2014/main" id="{00000000-0008-0000-0A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a:extLst>
            <a:ext uri="{FF2B5EF4-FFF2-40B4-BE49-F238E27FC236}">
              <a16:creationId xmlns="" xmlns:a16="http://schemas.microsoft.com/office/drawing/2014/main" id="{00000000-0008-0000-0A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a:extLst>
            <a:ext uri="{FF2B5EF4-FFF2-40B4-BE49-F238E27FC236}">
              <a16:creationId xmlns="" xmlns:a16="http://schemas.microsoft.com/office/drawing/2014/main" id="{00000000-0008-0000-0A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14" name="Picture 13">
          <a:extLst>
            <a:ext uri="{FF2B5EF4-FFF2-40B4-BE49-F238E27FC236}">
              <a16:creationId xmlns="" xmlns:a16="http://schemas.microsoft.com/office/drawing/2014/main" id="{00000000-0008-0000-0A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a:extLst>
            <a:ext uri="{FF2B5EF4-FFF2-40B4-BE49-F238E27FC236}">
              <a16:creationId xmlns="" xmlns:a16="http://schemas.microsoft.com/office/drawing/2014/main" id="{00000000-0008-0000-0A00-00000F000000}"/>
            </a:ext>
          </a:extLst>
        </xdr:cNvPr>
        <xdr:cNvGrpSpPr/>
      </xdr:nvGrpSpPr>
      <xdr:grpSpPr>
        <a:xfrm>
          <a:off x="22923500" y="1100430"/>
          <a:ext cx="0" cy="999213"/>
          <a:chOff x="21779107" y="1073511"/>
          <a:chExt cx="1685207" cy="1013705"/>
        </a:xfrm>
      </xdr:grpSpPr>
      <xdr:pic>
        <xdr:nvPicPr>
          <xdr:cNvPr id="16" name="Picture 15">
            <a:extLst>
              <a:ext uri="{FF2B5EF4-FFF2-40B4-BE49-F238E27FC236}">
                <a16:creationId xmlns="" xmlns:a16="http://schemas.microsoft.com/office/drawing/2014/main" id="{00000000-0008-0000-0A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a:extLst>
              <a:ext uri="{FF2B5EF4-FFF2-40B4-BE49-F238E27FC236}">
                <a16:creationId xmlns="" xmlns:a16="http://schemas.microsoft.com/office/drawing/2014/main" id="{00000000-0008-0000-0A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47</xdr:row>
      <xdr:rowOff>14043</xdr:rowOff>
    </xdr:from>
    <xdr:to>
      <xdr:col>1</xdr:col>
      <xdr:colOff>3770312</xdr:colOff>
      <xdr:row>51</xdr:row>
      <xdr:rowOff>269264</xdr:rowOff>
    </xdr:to>
    <xdr:sp macro="" textlink="">
      <xdr:nvSpPr>
        <xdr:cNvPr id="18" name="Flowchart: Decision 1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035343"/>
          <a:ext cx="6561593"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56</xdr:row>
      <xdr:rowOff>0</xdr:rowOff>
    </xdr:from>
    <xdr:to>
      <xdr:col>2</xdr:col>
      <xdr:colOff>340</xdr:colOff>
      <xdr:row>62</xdr:row>
      <xdr:rowOff>3402</xdr:rowOff>
    </xdr:to>
    <xdr:sp macro="" textlink="">
      <xdr:nvSpPr>
        <xdr:cNvPr id="19" name="Flowchart: Decision 1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0478750"/>
          <a:ext cx="6569869"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45</xdr:row>
      <xdr:rowOff>0</xdr:rowOff>
    </xdr:to>
    <xdr:sp macro="" textlink="">
      <xdr:nvSpPr>
        <xdr:cNvPr id="20" name="Flowchart: Decision 1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5982950"/>
          <a:ext cx="6504562" cy="13335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21" name="Flowchart: Decision 2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582650"/>
          <a:ext cx="6534879" cy="18669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22" name="Flowchart: Decision 2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1747487"/>
          <a:ext cx="6556860" cy="104385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3" name="Picture 2">
          <a:extLst>
            <a:ext uri="{FF2B5EF4-FFF2-40B4-BE49-F238E27FC236}">
              <a16:creationId xmlns="" xmlns:a16="http://schemas.microsoft.com/office/drawing/2014/main" id="{00000000-0008-0000-0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a:extLst>
            <a:ext uri="{FF2B5EF4-FFF2-40B4-BE49-F238E27FC236}">
              <a16:creationId xmlns="" xmlns:a16="http://schemas.microsoft.com/office/drawing/2014/main" id="{00000000-0008-0000-0B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a:extLst>
            <a:ext uri="{FF2B5EF4-FFF2-40B4-BE49-F238E27FC236}">
              <a16:creationId xmlns="" xmlns:a16="http://schemas.microsoft.com/office/drawing/2014/main" id="{00000000-0008-0000-0B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a:extLst>
            <a:ext uri="{FF2B5EF4-FFF2-40B4-BE49-F238E27FC236}">
              <a16:creationId xmlns="" xmlns:a16="http://schemas.microsoft.com/office/drawing/2014/main" id="{00000000-0008-0000-0B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a:extLst>
            <a:ext uri="{FF2B5EF4-FFF2-40B4-BE49-F238E27FC236}">
              <a16:creationId xmlns="" xmlns:a16="http://schemas.microsoft.com/office/drawing/2014/main" id="{00000000-0008-0000-0B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a:extLst>
            <a:ext uri="{FF2B5EF4-FFF2-40B4-BE49-F238E27FC236}">
              <a16:creationId xmlns="" xmlns:a16="http://schemas.microsoft.com/office/drawing/2014/main" id="{00000000-0008-0000-0B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a:extLst>
            <a:ext uri="{FF2B5EF4-FFF2-40B4-BE49-F238E27FC236}">
              <a16:creationId xmlns="" xmlns:a16="http://schemas.microsoft.com/office/drawing/2014/main" id="{00000000-0008-0000-0B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14" name="Picture 13">
          <a:extLst>
            <a:ext uri="{FF2B5EF4-FFF2-40B4-BE49-F238E27FC236}">
              <a16:creationId xmlns="" xmlns:a16="http://schemas.microsoft.com/office/drawing/2014/main" id="{00000000-0008-0000-0B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a:extLst>
            <a:ext uri="{FF2B5EF4-FFF2-40B4-BE49-F238E27FC236}">
              <a16:creationId xmlns="" xmlns:a16="http://schemas.microsoft.com/office/drawing/2014/main" id="{00000000-0008-0000-0B00-00000F000000}"/>
            </a:ext>
          </a:extLst>
        </xdr:cNvPr>
        <xdr:cNvGrpSpPr/>
      </xdr:nvGrpSpPr>
      <xdr:grpSpPr>
        <a:xfrm>
          <a:off x="22987000" y="1100430"/>
          <a:ext cx="0" cy="999213"/>
          <a:chOff x="21779107" y="1073511"/>
          <a:chExt cx="1685207" cy="1013705"/>
        </a:xfrm>
      </xdr:grpSpPr>
      <xdr:pic>
        <xdr:nvPicPr>
          <xdr:cNvPr id="16" name="Picture 15">
            <a:extLst>
              <a:ext uri="{FF2B5EF4-FFF2-40B4-BE49-F238E27FC236}">
                <a16:creationId xmlns="" xmlns:a16="http://schemas.microsoft.com/office/drawing/2014/main" id="{00000000-0008-0000-0B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a:extLst>
              <a:ext uri="{FF2B5EF4-FFF2-40B4-BE49-F238E27FC236}">
                <a16:creationId xmlns="" xmlns:a16="http://schemas.microsoft.com/office/drawing/2014/main" id="{00000000-0008-0000-0B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47</xdr:row>
      <xdr:rowOff>14043</xdr:rowOff>
    </xdr:from>
    <xdr:to>
      <xdr:col>1</xdr:col>
      <xdr:colOff>3770312</xdr:colOff>
      <xdr:row>51</xdr:row>
      <xdr:rowOff>269264</xdr:rowOff>
    </xdr:to>
    <xdr:sp macro="" textlink="">
      <xdr:nvSpPr>
        <xdr:cNvPr id="18" name="Flowchart: Decision 1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035343"/>
          <a:ext cx="6561593"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56</xdr:row>
      <xdr:rowOff>0</xdr:rowOff>
    </xdr:from>
    <xdr:to>
      <xdr:col>2</xdr:col>
      <xdr:colOff>340</xdr:colOff>
      <xdr:row>62</xdr:row>
      <xdr:rowOff>3402</xdr:rowOff>
    </xdr:to>
    <xdr:sp macro="" textlink="">
      <xdr:nvSpPr>
        <xdr:cNvPr id="19" name="Flowchart: Decision 1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0478750"/>
          <a:ext cx="6569869"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45</xdr:row>
      <xdr:rowOff>0</xdr:rowOff>
    </xdr:to>
    <xdr:sp macro="" textlink="">
      <xdr:nvSpPr>
        <xdr:cNvPr id="20" name="Flowchart: Decision 1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5982950"/>
          <a:ext cx="6504562" cy="13335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21" name="Flowchart: Decision 2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582650"/>
          <a:ext cx="6534879" cy="18669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22" name="Flowchart: Decision 2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1747487"/>
          <a:ext cx="6556860" cy="104385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4587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47416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1460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26043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31694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301240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301240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14" name="Picture 13"/>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919406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xdr:cNvGrpSpPr/>
      </xdr:nvGrpSpPr>
      <xdr:grpSpPr>
        <a:xfrm>
          <a:off x="23002875" y="1100430"/>
          <a:ext cx="0" cy="999213"/>
          <a:chOff x="21779107" y="1073511"/>
          <a:chExt cx="1685207" cy="1013705"/>
        </a:xfrm>
      </xdr:grpSpPr>
      <xdr:pic>
        <xdr:nvPicPr>
          <xdr:cNvPr id="16" name="Picture 15"/>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46</xdr:row>
      <xdr:rowOff>14043</xdr:rowOff>
    </xdr:from>
    <xdr:to>
      <xdr:col>1</xdr:col>
      <xdr:colOff>3770312</xdr:colOff>
      <xdr:row>50</xdr:row>
      <xdr:rowOff>269264</xdr:rowOff>
    </xdr:to>
    <xdr:sp macro="" textlink="">
      <xdr:nvSpPr>
        <xdr:cNvPr id="18" name="Flowchart: Decision 1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035343"/>
          <a:ext cx="6561593"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55</xdr:row>
      <xdr:rowOff>0</xdr:rowOff>
    </xdr:from>
    <xdr:to>
      <xdr:col>2</xdr:col>
      <xdr:colOff>340</xdr:colOff>
      <xdr:row>61</xdr:row>
      <xdr:rowOff>3402</xdr:rowOff>
    </xdr:to>
    <xdr:sp macro="" textlink="">
      <xdr:nvSpPr>
        <xdr:cNvPr id="19" name="Flowchart: Decision 1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0478750"/>
          <a:ext cx="6569869"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44</xdr:row>
      <xdr:rowOff>0</xdr:rowOff>
    </xdr:to>
    <xdr:sp macro="" textlink="">
      <xdr:nvSpPr>
        <xdr:cNvPr id="20" name="Flowchart: Decision 1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5982950"/>
          <a:ext cx="6504562" cy="13335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21" name="Flowchart: Decision 2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582650"/>
          <a:ext cx="6534879" cy="18669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22" name="Flowchart: Decision 2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1747487"/>
          <a:ext cx="6556860" cy="104385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BD90"/>
  <sheetViews>
    <sheetView tabSelected="1" zoomScale="110" zoomScaleNormal="110" workbookViewId="0">
      <selection activeCell="A2" sqref="A2"/>
    </sheetView>
  </sheetViews>
  <sheetFormatPr defaultRowHeight="15.75" x14ac:dyDescent="0.25"/>
  <cols>
    <col min="1" max="1" width="131.25" style="89" customWidth="1"/>
  </cols>
  <sheetData>
    <row r="1" spans="1:56" s="124" customFormat="1" ht="36" x14ac:dyDescent="0.5">
      <c r="A1" s="87" t="s">
        <v>35</v>
      </c>
    </row>
    <row r="2" spans="1:56" s="1" customFormat="1" x14ac:dyDescent="0.25">
      <c r="A2" s="88" t="s">
        <v>413</v>
      </c>
    </row>
    <row r="3" spans="1:56" s="1" customFormat="1" ht="220.5" x14ac:dyDescent="0.25">
      <c r="A3" s="91" t="s">
        <v>143</v>
      </c>
    </row>
    <row r="4" spans="1:56" s="1" customFormat="1" ht="189" x14ac:dyDescent="0.25">
      <c r="A4" s="91" t="s">
        <v>359</v>
      </c>
    </row>
    <row r="5" spans="1:56" s="1" customFormat="1" ht="283.5" x14ac:dyDescent="0.25">
      <c r="A5" s="127" t="s">
        <v>140</v>
      </c>
    </row>
    <row r="6" spans="1:56" s="1" customFormat="1" ht="60.75" customHeight="1" x14ac:dyDescent="0.25">
      <c r="A6" s="127" t="s">
        <v>360</v>
      </c>
    </row>
    <row r="7" spans="1:56" s="1" customFormat="1" ht="157.5" x14ac:dyDescent="0.25">
      <c r="A7" s="91" t="s">
        <v>141</v>
      </c>
    </row>
    <row r="8" spans="1:56" ht="180.75" customHeight="1" x14ac:dyDescent="0.25">
      <c r="A8" s="90" t="s">
        <v>142</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s="1" customFormat="1" x14ac:dyDescent="0.25">
      <c r="A9" s="126"/>
    </row>
    <row r="10" spans="1:56" s="1" customFormat="1" x14ac:dyDescent="0.25">
      <c r="A10" s="126"/>
    </row>
    <row r="11" spans="1:56" s="1" customFormat="1" x14ac:dyDescent="0.25">
      <c r="A11" s="126"/>
    </row>
    <row r="12" spans="1:56" s="1" customFormat="1" x14ac:dyDescent="0.25">
      <c r="A12" s="126"/>
    </row>
    <row r="13" spans="1:56" s="1" customFormat="1" x14ac:dyDescent="0.25">
      <c r="A13" s="126"/>
    </row>
    <row r="14" spans="1:56" s="1" customFormat="1" x14ac:dyDescent="0.25">
      <c r="A14" s="126"/>
    </row>
    <row r="15" spans="1:56" s="1" customFormat="1" x14ac:dyDescent="0.25">
      <c r="A15" s="126"/>
    </row>
    <row r="16" spans="1:56" s="1" customFormat="1" x14ac:dyDescent="0.25">
      <c r="A16" s="126"/>
    </row>
    <row r="17" spans="1:1" s="1" customFormat="1" x14ac:dyDescent="0.25">
      <c r="A17" s="126"/>
    </row>
    <row r="18" spans="1:1" s="1" customFormat="1" x14ac:dyDescent="0.25">
      <c r="A18" s="126"/>
    </row>
    <row r="19" spans="1:1" s="1" customFormat="1" x14ac:dyDescent="0.25">
      <c r="A19" s="126"/>
    </row>
    <row r="20" spans="1:1" s="1" customFormat="1" x14ac:dyDescent="0.25">
      <c r="A20" s="126"/>
    </row>
    <row r="21" spans="1:1" s="1" customFormat="1" x14ac:dyDescent="0.25">
      <c r="A21" s="126"/>
    </row>
    <row r="22" spans="1:1" s="1" customFormat="1" x14ac:dyDescent="0.25">
      <c r="A22" s="126"/>
    </row>
    <row r="23" spans="1:1" s="1" customFormat="1" x14ac:dyDescent="0.25">
      <c r="A23" s="126"/>
    </row>
    <row r="24" spans="1:1" s="1" customFormat="1" x14ac:dyDescent="0.25">
      <c r="A24" s="126"/>
    </row>
    <row r="25" spans="1:1" s="1" customFormat="1" x14ac:dyDescent="0.25">
      <c r="A25" s="126"/>
    </row>
    <row r="26" spans="1:1" s="1" customFormat="1" x14ac:dyDescent="0.25">
      <c r="A26" s="126"/>
    </row>
    <row r="27" spans="1:1" s="1" customFormat="1" x14ac:dyDescent="0.25">
      <c r="A27" s="126"/>
    </row>
    <row r="28" spans="1:1" s="1" customFormat="1" x14ac:dyDescent="0.25">
      <c r="A28" s="126"/>
    </row>
    <row r="29" spans="1:1" s="1" customFormat="1" x14ac:dyDescent="0.25">
      <c r="A29" s="126"/>
    </row>
    <row r="30" spans="1:1" s="1" customFormat="1" x14ac:dyDescent="0.25">
      <c r="A30" s="126"/>
    </row>
    <row r="31" spans="1:1" s="1" customFormat="1" x14ac:dyDescent="0.25">
      <c r="A31" s="126"/>
    </row>
    <row r="32" spans="1:1" s="1" customFormat="1" x14ac:dyDescent="0.25">
      <c r="A32" s="126"/>
    </row>
    <row r="33" spans="1:1" s="1" customFormat="1" x14ac:dyDescent="0.25">
      <c r="A33" s="126"/>
    </row>
    <row r="34" spans="1:1" s="1" customFormat="1" x14ac:dyDescent="0.25">
      <c r="A34" s="126"/>
    </row>
    <row r="35" spans="1:1" s="1" customFormat="1" x14ac:dyDescent="0.25">
      <c r="A35" s="126"/>
    </row>
    <row r="36" spans="1:1" s="1" customFormat="1" x14ac:dyDescent="0.25">
      <c r="A36" s="126"/>
    </row>
    <row r="37" spans="1:1" s="1" customFormat="1" x14ac:dyDescent="0.25">
      <c r="A37" s="126"/>
    </row>
    <row r="38" spans="1:1" s="1" customFormat="1" x14ac:dyDescent="0.25">
      <c r="A38" s="126"/>
    </row>
    <row r="39" spans="1:1" s="1" customFormat="1" x14ac:dyDescent="0.25">
      <c r="A39" s="126"/>
    </row>
    <row r="40" spans="1:1" s="1" customFormat="1" x14ac:dyDescent="0.25">
      <c r="A40" s="126"/>
    </row>
    <row r="41" spans="1:1" s="1" customFormat="1" x14ac:dyDescent="0.25">
      <c r="A41" s="126"/>
    </row>
    <row r="42" spans="1:1" s="1" customFormat="1" x14ac:dyDescent="0.25">
      <c r="A42" s="126"/>
    </row>
    <row r="43" spans="1:1" s="1" customFormat="1" x14ac:dyDescent="0.25">
      <c r="A43" s="126"/>
    </row>
    <row r="44" spans="1:1" s="1" customFormat="1" x14ac:dyDescent="0.25">
      <c r="A44" s="126"/>
    </row>
    <row r="45" spans="1:1" s="1" customFormat="1" x14ac:dyDescent="0.25">
      <c r="A45" s="126"/>
    </row>
    <row r="46" spans="1:1" s="1" customFormat="1" x14ac:dyDescent="0.25">
      <c r="A46" s="126"/>
    </row>
    <row r="47" spans="1:1" s="1" customFormat="1" x14ac:dyDescent="0.25">
      <c r="A47" s="126"/>
    </row>
    <row r="48" spans="1:1" s="1" customFormat="1" x14ac:dyDescent="0.25">
      <c r="A48" s="126"/>
    </row>
    <row r="49" spans="1:1" s="1" customFormat="1" x14ac:dyDescent="0.25">
      <c r="A49" s="126"/>
    </row>
    <row r="50" spans="1:1" s="1" customFormat="1" x14ac:dyDescent="0.25">
      <c r="A50" s="126"/>
    </row>
    <row r="51" spans="1:1" s="1" customFormat="1" x14ac:dyDescent="0.25">
      <c r="A51" s="126"/>
    </row>
    <row r="52" spans="1:1" s="1" customFormat="1" x14ac:dyDescent="0.25">
      <c r="A52" s="126"/>
    </row>
    <row r="53" spans="1:1" s="1" customFormat="1" x14ac:dyDescent="0.25">
      <c r="A53" s="126"/>
    </row>
    <row r="54" spans="1:1" s="1" customFormat="1" x14ac:dyDescent="0.25">
      <c r="A54" s="126"/>
    </row>
    <row r="55" spans="1:1" s="1" customFormat="1" x14ac:dyDescent="0.25">
      <c r="A55" s="126"/>
    </row>
    <row r="56" spans="1:1" s="1" customFormat="1" x14ac:dyDescent="0.25">
      <c r="A56" s="126"/>
    </row>
    <row r="57" spans="1:1" s="1" customFormat="1" x14ac:dyDescent="0.25">
      <c r="A57" s="126"/>
    </row>
    <row r="58" spans="1:1" s="1" customFormat="1" x14ac:dyDescent="0.25">
      <c r="A58" s="126"/>
    </row>
    <row r="59" spans="1:1" s="1" customFormat="1" x14ac:dyDescent="0.25">
      <c r="A59" s="126"/>
    </row>
    <row r="60" spans="1:1" s="1" customFormat="1" x14ac:dyDescent="0.25">
      <c r="A60" s="126"/>
    </row>
    <row r="61" spans="1:1" s="1" customFormat="1" x14ac:dyDescent="0.25">
      <c r="A61" s="126"/>
    </row>
    <row r="62" spans="1:1" s="1" customFormat="1" x14ac:dyDescent="0.25">
      <c r="A62" s="126"/>
    </row>
    <row r="63" spans="1:1" s="1" customFormat="1" x14ac:dyDescent="0.25">
      <c r="A63" s="126"/>
    </row>
    <row r="64" spans="1:1" s="1" customFormat="1" x14ac:dyDescent="0.25">
      <c r="A64" s="126"/>
    </row>
    <row r="65" spans="1:1" s="1" customFormat="1" x14ac:dyDescent="0.25">
      <c r="A65" s="126"/>
    </row>
    <row r="66" spans="1:1" s="1" customFormat="1" x14ac:dyDescent="0.25">
      <c r="A66" s="126"/>
    </row>
    <row r="67" spans="1:1" s="1" customFormat="1" x14ac:dyDescent="0.25">
      <c r="A67" s="126"/>
    </row>
    <row r="68" spans="1:1" s="1" customFormat="1" x14ac:dyDescent="0.25">
      <c r="A68" s="126"/>
    </row>
    <row r="69" spans="1:1" s="1" customFormat="1" x14ac:dyDescent="0.25">
      <c r="A69" s="126"/>
    </row>
    <row r="70" spans="1:1" s="1" customFormat="1" x14ac:dyDescent="0.25">
      <c r="A70" s="126"/>
    </row>
    <row r="71" spans="1:1" s="1" customFormat="1" x14ac:dyDescent="0.25">
      <c r="A71" s="126"/>
    </row>
    <row r="72" spans="1:1" s="1" customFormat="1" x14ac:dyDescent="0.25">
      <c r="A72" s="126"/>
    </row>
    <row r="73" spans="1:1" s="1" customFormat="1" x14ac:dyDescent="0.25">
      <c r="A73" s="126"/>
    </row>
    <row r="74" spans="1:1" s="1" customFormat="1" x14ac:dyDescent="0.25">
      <c r="A74" s="126"/>
    </row>
    <row r="75" spans="1:1" s="1" customFormat="1" x14ac:dyDescent="0.25">
      <c r="A75" s="126"/>
    </row>
    <row r="76" spans="1:1" s="1" customFormat="1" x14ac:dyDescent="0.25">
      <c r="A76" s="126"/>
    </row>
    <row r="77" spans="1:1" s="1" customFormat="1" x14ac:dyDescent="0.25">
      <c r="A77" s="126"/>
    </row>
    <row r="78" spans="1:1" s="1" customFormat="1" x14ac:dyDescent="0.25">
      <c r="A78" s="126"/>
    </row>
    <row r="79" spans="1:1" s="1" customFormat="1" x14ac:dyDescent="0.25">
      <c r="A79" s="126"/>
    </row>
    <row r="80" spans="1:1" s="1" customFormat="1" x14ac:dyDescent="0.25">
      <c r="A80" s="126"/>
    </row>
    <row r="81" spans="1:1" s="1" customFormat="1" x14ac:dyDescent="0.25">
      <c r="A81" s="126"/>
    </row>
    <row r="82" spans="1:1" s="1" customFormat="1" x14ac:dyDescent="0.25">
      <c r="A82" s="126"/>
    </row>
    <row r="83" spans="1:1" s="1" customFormat="1" x14ac:dyDescent="0.25">
      <c r="A83" s="126"/>
    </row>
    <row r="84" spans="1:1" s="1" customFormat="1" x14ac:dyDescent="0.25">
      <c r="A84" s="126"/>
    </row>
    <row r="85" spans="1:1" s="1" customFormat="1" x14ac:dyDescent="0.25">
      <c r="A85" s="126"/>
    </row>
    <row r="86" spans="1:1" s="1" customFormat="1" x14ac:dyDescent="0.25">
      <c r="A86" s="126"/>
    </row>
    <row r="87" spans="1:1" s="1" customFormat="1" x14ac:dyDescent="0.25">
      <c r="A87" s="126"/>
    </row>
    <row r="88" spans="1:1" s="1" customFormat="1" x14ac:dyDescent="0.25">
      <c r="A88" s="126"/>
    </row>
    <row r="89" spans="1:1" s="1" customFormat="1" x14ac:dyDescent="0.25">
      <c r="A89" s="126"/>
    </row>
    <row r="90" spans="1:1" s="1" customFormat="1" x14ac:dyDescent="0.25">
      <c r="A90" s="126"/>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AT74"/>
  <sheetViews>
    <sheetView zoomScale="60" zoomScaleNormal="60" workbookViewId="0">
      <pane xSplit="2" ySplit="2" topLeftCell="C3" activePane="bottomRight" state="frozen"/>
      <selection pane="topRight" activeCell="C1" sqref="C1"/>
      <selection pane="bottomLeft" activeCell="A3" sqref="A3"/>
      <selection pane="bottomRight" activeCell="P28" sqref="P28:P30"/>
    </sheetView>
  </sheetViews>
  <sheetFormatPr defaultColWidth="35.75" defaultRowHeight="15.75" x14ac:dyDescent="0.25"/>
  <cols>
    <col min="1" max="1" width="37.7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3" max="13" width="30.625" customWidth="1"/>
    <col min="16" max="16" width="41.125" style="1" customWidth="1"/>
    <col min="17" max="28" width="35.75" style="1"/>
  </cols>
  <sheetData>
    <row r="1" spans="1:28" s="1" customFormat="1" ht="58.5" customHeight="1" thickBot="1" x14ac:dyDescent="0.3">
      <c r="A1" s="114" t="s">
        <v>52</v>
      </c>
      <c r="B1" s="114"/>
      <c r="C1" s="114"/>
      <c r="D1" s="115"/>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U2"/>
      <c r="V2"/>
      <c r="W2"/>
      <c r="X2"/>
      <c r="Y2"/>
      <c r="Z2"/>
      <c r="AA2"/>
      <c r="AB2"/>
    </row>
    <row r="3" spans="1:28" s="1" customFormat="1" ht="26.25" x14ac:dyDescent="0.25">
      <c r="A3" s="54"/>
      <c r="B3" s="54"/>
      <c r="C3" s="47"/>
      <c r="D3" s="351"/>
      <c r="E3" s="351"/>
      <c r="F3" s="351"/>
      <c r="G3" s="351"/>
      <c r="H3" s="351"/>
      <c r="I3" s="351"/>
      <c r="J3" s="351"/>
      <c r="K3" s="351"/>
      <c r="L3" s="351"/>
    </row>
    <row r="4" spans="1:28" s="1" customFormat="1" ht="26.25" x14ac:dyDescent="0.25">
      <c r="A4" s="353" t="s">
        <v>43</v>
      </c>
      <c r="B4" s="353"/>
      <c r="C4" s="78">
        <v>135</v>
      </c>
      <c r="D4" s="352"/>
      <c r="E4" s="352"/>
      <c r="F4" s="352"/>
      <c r="G4" s="352"/>
      <c r="H4" s="352"/>
      <c r="I4" s="352"/>
      <c r="J4" s="352"/>
      <c r="K4" s="352"/>
      <c r="L4" s="352"/>
    </row>
    <row r="5" spans="1:28" s="1" customFormat="1" ht="26.25" x14ac:dyDescent="0.25">
      <c r="A5" s="353" t="s">
        <v>380</v>
      </c>
      <c r="B5" s="353"/>
      <c r="C5" s="78">
        <f>C4*1.45</f>
        <v>195.75</v>
      </c>
      <c r="D5" s="352"/>
      <c r="E5" s="352"/>
      <c r="F5" s="352"/>
      <c r="G5" s="352"/>
      <c r="H5" s="352"/>
      <c r="I5" s="352"/>
      <c r="J5" s="352"/>
      <c r="K5" s="352"/>
      <c r="L5" s="352"/>
    </row>
    <row r="6" spans="1:28" s="1" customFormat="1" ht="26.25" x14ac:dyDescent="0.25">
      <c r="A6" s="47"/>
      <c r="B6" s="47"/>
      <c r="C6" s="47"/>
      <c r="D6" s="48"/>
      <c r="E6" s="48"/>
      <c r="F6" s="49"/>
      <c r="G6" s="49"/>
      <c r="H6" s="48"/>
      <c r="I6" s="49"/>
      <c r="J6" s="48"/>
      <c r="K6" s="49"/>
      <c r="L6" s="48"/>
    </row>
    <row r="7" spans="1:28" s="1" customFormat="1" ht="26.25" customHeight="1" x14ac:dyDescent="0.4">
      <c r="A7" s="130" t="s">
        <v>45</v>
      </c>
      <c r="B7" s="128" t="s">
        <v>44</v>
      </c>
      <c r="C7" s="77"/>
      <c r="D7" s="105">
        <f>(D8/$C$4)*100</f>
        <v>5.9259259259259265</v>
      </c>
      <c r="E7" s="105">
        <f t="shared" ref="E7:I7" si="0">(E8/$C$4)*100</f>
        <v>12.592592592592592</v>
      </c>
      <c r="F7" s="105">
        <f t="shared" si="0"/>
        <v>43.703703703703702</v>
      </c>
      <c r="G7" s="92">
        <f>(G8/$C$4)*100</f>
        <v>25.185185185185183</v>
      </c>
      <c r="H7" s="105">
        <f>(H8/$C$4)*100</f>
        <v>12.592592592592592</v>
      </c>
      <c r="I7" s="106">
        <f t="shared" si="0"/>
        <v>0</v>
      </c>
      <c r="J7" s="95">
        <v>16.899999999999999</v>
      </c>
      <c r="K7" s="95">
        <v>79.599999999999994</v>
      </c>
      <c r="L7" s="95">
        <v>3.5</v>
      </c>
      <c r="M7" s="73"/>
    </row>
    <row r="8" spans="1:28" s="1" customFormat="1" ht="26.25" customHeight="1" x14ac:dyDescent="0.25">
      <c r="A8" s="136"/>
      <c r="B8" s="129" t="s">
        <v>62</v>
      </c>
      <c r="C8" s="77"/>
      <c r="D8" s="51">
        <v>8</v>
      </c>
      <c r="E8" s="51">
        <v>17</v>
      </c>
      <c r="F8" s="51">
        <v>59</v>
      </c>
      <c r="G8" s="51">
        <v>34</v>
      </c>
      <c r="H8" s="51">
        <v>17</v>
      </c>
      <c r="I8" s="106">
        <v>0</v>
      </c>
      <c r="J8" s="96">
        <f>($H$8/100)*J7</f>
        <v>2.8729999999999998</v>
      </c>
      <c r="K8" s="96">
        <f>($H$8/100)*K7</f>
        <v>13.532</v>
      </c>
      <c r="L8" s="96">
        <f>($H$8/100)*L7</f>
        <v>0.59500000000000008</v>
      </c>
      <c r="M8" s="99"/>
    </row>
    <row r="9" spans="1:28" s="1" customFormat="1" ht="26.25" x14ac:dyDescent="0.25">
      <c r="A9" s="130" t="s">
        <v>65</v>
      </c>
      <c r="B9" s="128" t="s">
        <v>63</v>
      </c>
      <c r="C9" s="77"/>
      <c r="D9" s="92">
        <v>4.4189999999999996</v>
      </c>
      <c r="E9" s="92">
        <v>57.006999999999998</v>
      </c>
      <c r="F9" s="92">
        <v>28.094999999999999</v>
      </c>
      <c r="G9" s="92">
        <v>0</v>
      </c>
      <c r="H9" s="92">
        <v>17.989999999999998</v>
      </c>
      <c r="I9" s="106">
        <v>0</v>
      </c>
      <c r="J9" s="96"/>
      <c r="K9" s="96"/>
      <c r="L9" s="96"/>
      <c r="M9" s="157">
        <f>SUM(D9:I9)</f>
        <v>107.51099999999998</v>
      </c>
    </row>
    <row r="10" spans="1:28" s="1" customFormat="1" ht="26.25" customHeight="1" x14ac:dyDescent="0.25">
      <c r="A10" s="136"/>
      <c r="B10" s="129" t="s">
        <v>64</v>
      </c>
      <c r="C10" s="77"/>
      <c r="D10" s="93">
        <f>($C$5/100)*D7</f>
        <v>11.600000000000001</v>
      </c>
      <c r="E10" s="93">
        <f t="shared" ref="E10:I10" si="1">($C$5/100)*E7</f>
        <v>24.65</v>
      </c>
      <c r="F10" s="93">
        <f t="shared" si="1"/>
        <v>85.55</v>
      </c>
      <c r="G10" s="93">
        <f>($C$5/100)*G7</f>
        <v>49.3</v>
      </c>
      <c r="H10" s="93">
        <f>($C$5/100)*H7</f>
        <v>24.65</v>
      </c>
      <c r="I10" s="93">
        <f t="shared" si="1"/>
        <v>0</v>
      </c>
      <c r="J10" s="97">
        <f>($H$10/100)*J7</f>
        <v>4.1658499999999998</v>
      </c>
      <c r="K10" s="97">
        <f>($H$10/100)*K7</f>
        <v>19.621399999999998</v>
      </c>
      <c r="L10" s="97">
        <f>($H$10/100)*L7</f>
        <v>0.86275000000000002</v>
      </c>
      <c r="M10" s="99"/>
    </row>
    <row r="11" spans="1:28" s="1" customFormat="1" ht="26.25" customHeight="1" x14ac:dyDescent="0.25">
      <c r="A11" s="130" t="s">
        <v>66</v>
      </c>
      <c r="B11" s="128" t="s">
        <v>69</v>
      </c>
      <c r="C11" s="77"/>
      <c r="D11" s="51">
        <v>5</v>
      </c>
      <c r="E11" s="51">
        <v>60</v>
      </c>
      <c r="F11" s="52">
        <v>25</v>
      </c>
      <c r="G11" s="52">
        <v>0</v>
      </c>
      <c r="H11" s="51">
        <v>17</v>
      </c>
      <c r="I11" s="52">
        <v>0</v>
      </c>
      <c r="J11" s="95">
        <v>5</v>
      </c>
      <c r="K11" s="98">
        <v>5026</v>
      </c>
      <c r="L11" s="95">
        <v>2</v>
      </c>
      <c r="M11" s="99"/>
    </row>
    <row r="12" spans="1:28" s="1" customFormat="1" ht="26.25" customHeight="1" x14ac:dyDescent="0.25">
      <c r="A12" s="130"/>
      <c r="B12" s="128" t="s">
        <v>75</v>
      </c>
      <c r="C12" s="77"/>
      <c r="D12" s="92">
        <f>D14-D11</f>
        <v>4.0909090909090899</v>
      </c>
      <c r="E12" s="92">
        <f t="shared" ref="E12:I12" si="2">E14-E11</f>
        <v>49.090909090909079</v>
      </c>
      <c r="F12" s="92">
        <f t="shared" si="2"/>
        <v>20.454545454545453</v>
      </c>
      <c r="G12" s="92">
        <f t="shared" si="2"/>
        <v>0</v>
      </c>
      <c r="H12" s="92">
        <f t="shared" si="2"/>
        <v>13.909090909090907</v>
      </c>
      <c r="I12" s="92">
        <f t="shared" si="2"/>
        <v>0</v>
      </c>
      <c r="J12" s="95"/>
      <c r="K12" s="98"/>
      <c r="L12" s="95"/>
      <c r="M12" s="99"/>
    </row>
    <row r="13" spans="1:28" s="1" customFormat="1" ht="26.25" customHeight="1" x14ac:dyDescent="0.25">
      <c r="B13" s="128" t="s">
        <v>70</v>
      </c>
      <c r="C13" s="77"/>
      <c r="D13" s="158">
        <v>0.45</v>
      </c>
      <c r="E13" s="158">
        <v>0.45</v>
      </c>
      <c r="F13" s="158">
        <v>0.45</v>
      </c>
      <c r="G13" s="158">
        <v>0.45</v>
      </c>
      <c r="H13" s="158">
        <v>0.45</v>
      </c>
      <c r="I13" s="158">
        <v>0.45</v>
      </c>
      <c r="J13" s="95">
        <v>30.61</v>
      </c>
      <c r="K13" s="98">
        <v>33.07</v>
      </c>
      <c r="L13" s="95">
        <v>455.3</v>
      </c>
      <c r="M13" s="99"/>
    </row>
    <row r="14" spans="1:28" s="1" customFormat="1" ht="26.25" x14ac:dyDescent="0.25">
      <c r="A14" s="47"/>
      <c r="B14" s="128" t="s">
        <v>67</v>
      </c>
      <c r="C14" s="132">
        <f>SUM(D14:I14)</f>
        <v>194.54545454545453</v>
      </c>
      <c r="D14" s="92">
        <f>D11/(1-D13)</f>
        <v>9.0909090909090899</v>
      </c>
      <c r="E14" s="92">
        <f t="shared" ref="E14:I14" si="3">E11/(1-E13)</f>
        <v>109.09090909090908</v>
      </c>
      <c r="F14" s="92">
        <f t="shared" si="3"/>
        <v>45.454545454545453</v>
      </c>
      <c r="G14" s="92">
        <f t="shared" si="3"/>
        <v>0</v>
      </c>
      <c r="H14" s="92">
        <f t="shared" si="3"/>
        <v>30.909090909090907</v>
      </c>
      <c r="I14" s="92">
        <f t="shared" si="3"/>
        <v>0</v>
      </c>
      <c r="J14" s="103">
        <f t="shared" ref="J14:L14" si="4">(J11/(100-J13))*100</f>
        <v>7.2056492289955321</v>
      </c>
      <c r="K14" s="103">
        <f t="shared" si="4"/>
        <v>7509.3381144479299</v>
      </c>
      <c r="L14" s="103">
        <f t="shared" si="4"/>
        <v>-0.56290458767238949</v>
      </c>
      <c r="M14" s="104"/>
    </row>
    <row r="15" spans="1:28" s="1" customFormat="1" ht="26.25" x14ac:dyDescent="0.25">
      <c r="A15" s="47"/>
      <c r="B15" s="47"/>
      <c r="C15" s="128"/>
      <c r="D15" s="94"/>
      <c r="E15" s="94"/>
      <c r="F15" s="94"/>
      <c r="G15" s="94"/>
      <c r="H15" s="94"/>
      <c r="I15" s="94"/>
      <c r="J15" s="94"/>
      <c r="K15" s="94"/>
      <c r="L15" s="94"/>
    </row>
    <row r="16" spans="1:28" ht="28.5" customHeight="1" x14ac:dyDescent="0.25">
      <c r="A16" s="130" t="s">
        <v>68</v>
      </c>
      <c r="B16" s="65"/>
      <c r="C16" s="141" t="s">
        <v>71</v>
      </c>
      <c r="D16" s="133">
        <f>D11/D8</f>
        <v>0.625</v>
      </c>
      <c r="E16" s="133">
        <f>E11/E8</f>
        <v>3.5294117647058822</v>
      </c>
      <c r="F16" s="147">
        <f>F11/F8</f>
        <v>0.42372881355932202</v>
      </c>
      <c r="G16" s="147">
        <f>G11/G8</f>
        <v>0</v>
      </c>
      <c r="H16" s="147">
        <f>H11/H8</f>
        <v>1</v>
      </c>
      <c r="I16" s="147"/>
      <c r="J16" s="131">
        <f>J14/J8</f>
        <v>2.508057510962594</v>
      </c>
      <c r="K16" s="131">
        <f>K14/K8</f>
        <v>554.93187366597181</v>
      </c>
      <c r="L16" s="131">
        <f>L14/L8</f>
        <v>-0.94605813054183097</v>
      </c>
      <c r="M16" s="1"/>
      <c r="N16" s="1"/>
      <c r="O16" s="1"/>
      <c r="U16"/>
      <c r="V16"/>
      <c r="W16"/>
      <c r="X16"/>
      <c r="Y16"/>
      <c r="Z16"/>
      <c r="AA16"/>
      <c r="AB16"/>
    </row>
    <row r="17" spans="1:46" ht="28.5" customHeight="1" x14ac:dyDescent="0.25">
      <c r="A17" s="1"/>
      <c r="B17" s="46"/>
      <c r="C17" s="141" t="s">
        <v>72</v>
      </c>
      <c r="D17" s="133">
        <f>D11/D9</f>
        <v>1.1314777098891153</v>
      </c>
      <c r="E17" s="133">
        <f t="shared" ref="E17:H17" si="5">E11/E9</f>
        <v>1.0525023242759661</v>
      </c>
      <c r="F17" s="133">
        <f t="shared" si="5"/>
        <v>0.88983804947499556</v>
      </c>
      <c r="G17" s="133"/>
      <c r="H17" s="133">
        <f t="shared" si="5"/>
        <v>0.94496942745969992</v>
      </c>
      <c r="I17" s="133"/>
      <c r="J17" s="100"/>
      <c r="K17" s="101"/>
      <c r="L17" s="100"/>
      <c r="M17" s="1"/>
      <c r="N17" s="1"/>
      <c r="O17" s="1"/>
      <c r="U17"/>
      <c r="V17"/>
      <c r="W17"/>
      <c r="X17"/>
      <c r="Y17"/>
      <c r="Z17"/>
      <c r="AA17"/>
      <c r="AB17"/>
    </row>
    <row r="18" spans="1:46" ht="28.5" customHeight="1" x14ac:dyDescent="0.25">
      <c r="A18" s="1"/>
      <c r="B18" s="46"/>
      <c r="C18" s="143" t="s">
        <v>73</v>
      </c>
      <c r="D18" s="144">
        <f t="shared" ref="D18:H18" si="6">D14/D8</f>
        <v>1.1363636363636362</v>
      </c>
      <c r="E18" s="144">
        <f t="shared" si="6"/>
        <v>6.4171122994652396</v>
      </c>
      <c r="F18" s="144">
        <f t="shared" si="6"/>
        <v>0.77041602465331271</v>
      </c>
      <c r="G18" s="144">
        <f t="shared" si="6"/>
        <v>0</v>
      </c>
      <c r="H18" s="144">
        <f t="shared" si="6"/>
        <v>1.8181818181818181</v>
      </c>
      <c r="I18" s="144"/>
      <c r="J18" s="100"/>
      <c r="K18" s="101"/>
      <c r="L18" s="100"/>
      <c r="M18" s="1"/>
      <c r="N18" s="1"/>
      <c r="O18" s="1"/>
      <c r="Q18"/>
      <c r="R18"/>
      <c r="S18"/>
      <c r="T18"/>
      <c r="U18"/>
      <c r="V18"/>
      <c r="W18"/>
      <c r="X18"/>
      <c r="Y18"/>
      <c r="Z18"/>
      <c r="AA18"/>
      <c r="AB18"/>
    </row>
    <row r="19" spans="1:46" ht="28.5" customHeight="1" thickBot="1" x14ac:dyDescent="0.3">
      <c r="A19" s="1"/>
      <c r="B19" s="46"/>
      <c r="C19" s="142" t="s">
        <v>74</v>
      </c>
      <c r="D19" s="140">
        <f t="shared" ref="D19:H19" si="7">D14/D9</f>
        <v>2.0572321997983911</v>
      </c>
      <c r="E19" s="140">
        <f t="shared" si="7"/>
        <v>1.9136405895926656</v>
      </c>
      <c r="F19" s="140">
        <f t="shared" si="7"/>
        <v>1.6178873626818102</v>
      </c>
      <c r="G19" s="140"/>
      <c r="H19" s="140">
        <f t="shared" si="7"/>
        <v>1.7181262317449089</v>
      </c>
      <c r="I19" s="140"/>
      <c r="J19" s="100"/>
      <c r="K19" s="101"/>
      <c r="L19" s="100"/>
      <c r="M19" s="1"/>
      <c r="N19" s="1"/>
      <c r="O19" s="1"/>
      <c r="Q19"/>
      <c r="R19"/>
      <c r="S19"/>
      <c r="T19"/>
      <c r="U19"/>
      <c r="V19"/>
      <c r="W19"/>
      <c r="X19"/>
      <c r="Y19"/>
      <c r="Z19"/>
      <c r="AA19"/>
      <c r="AB19"/>
    </row>
    <row r="20" spans="1:46" ht="28.5" customHeight="1" x14ac:dyDescent="0.4">
      <c r="A20" s="1"/>
      <c r="B20" s="46"/>
      <c r="C20" s="146" t="s">
        <v>46</v>
      </c>
      <c r="D20" s="134">
        <f>D14/D10</f>
        <v>0.7836990595611284</v>
      </c>
      <c r="E20" s="134">
        <f>E14/E10</f>
        <v>4.4255946892863722</v>
      </c>
      <c r="F20" s="152">
        <f>F14/F10</f>
        <v>0.53132139631262953</v>
      </c>
      <c r="G20" s="152"/>
      <c r="H20" s="152">
        <f>H14/H10</f>
        <v>1.2539184952978055</v>
      </c>
      <c r="I20" s="152"/>
      <c r="J20" s="100"/>
      <c r="K20" s="101"/>
      <c r="L20" s="100"/>
      <c r="M20" s="1"/>
      <c r="N20" s="1"/>
      <c r="O20" s="1"/>
      <c r="Q20"/>
      <c r="R20"/>
      <c r="S20"/>
      <c r="T20"/>
      <c r="U20"/>
      <c r="V20"/>
      <c r="W20"/>
      <c r="X20"/>
      <c r="Y20"/>
      <c r="Z20"/>
      <c r="AA20"/>
      <c r="AB20"/>
    </row>
    <row r="21" spans="1:46" ht="28.5" customHeight="1" thickBot="1" x14ac:dyDescent="0.3">
      <c r="A21" s="1"/>
      <c r="B21" s="46"/>
      <c r="C21" s="145" t="s">
        <v>47</v>
      </c>
      <c r="D21" s="243">
        <f t="shared" ref="D21:I21" si="8">D10-D14</f>
        <v>2.5090909090909115</v>
      </c>
      <c r="E21" s="244">
        <f t="shared" si="8"/>
        <v>-84.440909090909088</v>
      </c>
      <c r="F21" s="243">
        <f t="shared" si="8"/>
        <v>40.095454545454544</v>
      </c>
      <c r="G21" s="243">
        <f t="shared" si="8"/>
        <v>49.3</v>
      </c>
      <c r="H21" s="244">
        <f t="shared" si="8"/>
        <v>-6.2590909090909079</v>
      </c>
      <c r="I21" s="244">
        <f t="shared" si="8"/>
        <v>0</v>
      </c>
      <c r="J21" s="131"/>
      <c r="K21" s="131"/>
      <c r="L21" s="131"/>
      <c r="M21" s="1"/>
      <c r="N21" s="1"/>
      <c r="O21" s="1"/>
      <c r="Q21"/>
      <c r="R21"/>
      <c r="S21"/>
      <c r="T21"/>
      <c r="U21"/>
      <c r="V21"/>
      <c r="W21"/>
      <c r="X21"/>
      <c r="Y21"/>
      <c r="Z21"/>
      <c r="AA21"/>
      <c r="AB21"/>
    </row>
    <row r="22" spans="1:46" ht="31.5" customHeight="1" thickBot="1" x14ac:dyDescent="0.3">
      <c r="A22" s="354" t="s">
        <v>48</v>
      </c>
      <c r="B22" s="355"/>
      <c r="C22" s="356">
        <v>3</v>
      </c>
      <c r="D22" s="224" t="s">
        <v>84</v>
      </c>
      <c r="E22" s="192" t="s">
        <v>84</v>
      </c>
      <c r="F22" s="259" t="s">
        <v>84</v>
      </c>
      <c r="G22" s="224" t="s">
        <v>96</v>
      </c>
      <c r="H22" s="192" t="s">
        <v>84</v>
      </c>
      <c r="I22" s="181"/>
      <c r="J22" s="62"/>
      <c r="K22" s="62"/>
      <c r="L22" s="62"/>
      <c r="M22" s="1"/>
      <c r="O22" s="1"/>
      <c r="Q22" s="173"/>
      <c r="R22" s="173"/>
      <c r="AC22" s="1"/>
      <c r="AD22" s="1"/>
      <c r="AE22" s="1"/>
      <c r="AF22" s="1"/>
      <c r="AG22" s="1"/>
      <c r="AH22" s="1"/>
      <c r="AI22" s="1"/>
      <c r="AJ22" s="1"/>
      <c r="AK22" s="1"/>
      <c r="AL22" s="1"/>
      <c r="AM22" s="1"/>
      <c r="AN22" s="1"/>
      <c r="AO22" s="1"/>
      <c r="AP22" s="1"/>
      <c r="AQ22" s="1"/>
      <c r="AR22" s="1"/>
      <c r="AS22" s="1"/>
      <c r="AT22" s="1"/>
    </row>
    <row r="23" spans="1:46" s="73" customFormat="1" ht="27" thickBot="1" x14ac:dyDescent="0.45">
      <c r="A23" s="189" t="s">
        <v>118</v>
      </c>
      <c r="B23" s="190"/>
      <c r="C23" s="357"/>
      <c r="D23" s="227" t="s">
        <v>391</v>
      </c>
      <c r="E23" s="195" t="s">
        <v>348</v>
      </c>
      <c r="F23" s="227" t="s">
        <v>308</v>
      </c>
      <c r="G23" s="227" t="s">
        <v>99</v>
      </c>
      <c r="H23" s="195" t="s">
        <v>394</v>
      </c>
      <c r="I23" s="180"/>
      <c r="J23" s="187"/>
      <c r="K23" s="82"/>
      <c r="L23" s="82"/>
      <c r="M23" s="185"/>
      <c r="N23" s="185"/>
      <c r="O23" s="185"/>
      <c r="P23" s="186"/>
      <c r="Q23" s="174"/>
      <c r="R23" s="174"/>
    </row>
    <row r="24" spans="1:46" s="73" customFormat="1" ht="27" thickBot="1" x14ac:dyDescent="0.45">
      <c r="A24" s="349" t="s">
        <v>120</v>
      </c>
      <c r="B24" s="350"/>
      <c r="C24" s="357"/>
      <c r="D24" s="154"/>
      <c r="E24" s="193" t="s">
        <v>115</v>
      </c>
      <c r="F24" s="260" t="s">
        <v>392</v>
      </c>
      <c r="G24" s="154"/>
      <c r="H24" s="193" t="s">
        <v>395</v>
      </c>
      <c r="I24" s="180"/>
      <c r="J24" s="175"/>
      <c r="K24" s="175"/>
      <c r="L24" s="175"/>
      <c r="M24" s="185"/>
      <c r="N24" s="185"/>
      <c r="O24" s="185"/>
      <c r="P24" s="186"/>
      <c r="Q24" s="174"/>
      <c r="R24" s="174"/>
    </row>
    <row r="25" spans="1:46" s="73" customFormat="1" ht="27" thickBot="1" x14ac:dyDescent="0.45">
      <c r="A25" s="359" t="s">
        <v>119</v>
      </c>
      <c r="B25" s="360"/>
      <c r="C25" s="358"/>
      <c r="D25" s="226"/>
      <c r="E25" s="194"/>
      <c r="F25" s="263" t="s">
        <v>393</v>
      </c>
      <c r="G25" s="226"/>
      <c r="H25" s="193" t="s">
        <v>396</v>
      </c>
      <c r="I25" s="191"/>
      <c r="J25" s="175"/>
      <c r="K25" s="175"/>
      <c r="L25" s="175"/>
      <c r="M25" s="72"/>
      <c r="N25" s="72"/>
      <c r="O25" s="72"/>
      <c r="Q25" s="174"/>
      <c r="R25" s="174"/>
    </row>
    <row r="26" spans="1:46" ht="71.25" customHeight="1" thickBot="1" x14ac:dyDescent="0.3">
      <c r="A26" s="347" t="s">
        <v>36</v>
      </c>
      <c r="B26" s="348"/>
      <c r="C26" s="108"/>
      <c r="D26" s="188"/>
      <c r="E26" s="188"/>
      <c r="F26" s="188"/>
      <c r="G26" s="188"/>
      <c r="H26" s="188"/>
      <c r="I26" s="188"/>
      <c r="J26" s="109"/>
      <c r="K26" s="109"/>
      <c r="L26" s="110"/>
      <c r="M26" s="41" t="s">
        <v>86</v>
      </c>
      <c r="N26" s="41" t="s">
        <v>37</v>
      </c>
      <c r="O26" s="41" t="s">
        <v>87</v>
      </c>
      <c r="P26" s="86" t="s">
        <v>88</v>
      </c>
      <c r="Q26" s="173"/>
      <c r="R26" s="173"/>
      <c r="AC26" s="1"/>
      <c r="AD26" s="1"/>
      <c r="AE26" s="1"/>
      <c r="AF26" s="1"/>
      <c r="AG26" s="1"/>
      <c r="AH26" s="1"/>
      <c r="AI26" s="1"/>
      <c r="AJ26" s="1"/>
      <c r="AK26" s="1"/>
      <c r="AL26" s="1"/>
      <c r="AM26" s="1"/>
      <c r="AN26" s="1"/>
      <c r="AO26" s="1"/>
      <c r="AP26" s="1"/>
      <c r="AQ26" s="1"/>
      <c r="AR26" s="1"/>
      <c r="AS26" s="1"/>
      <c r="AT26" s="1"/>
    </row>
    <row r="27" spans="1:46" ht="63" customHeight="1" x14ac:dyDescent="0.25">
      <c r="A27" s="84"/>
      <c r="B27" s="85"/>
      <c r="C27" s="107" t="s">
        <v>92</v>
      </c>
      <c r="D27" s="69" t="s">
        <v>28</v>
      </c>
      <c r="E27" s="1"/>
      <c r="F27" s="1"/>
      <c r="G27" s="1"/>
      <c r="H27" s="1"/>
      <c r="I27" s="1"/>
      <c r="J27" s="1"/>
      <c r="K27" s="1"/>
      <c r="L27" s="1"/>
      <c r="M27" s="10"/>
      <c r="N27" s="9"/>
      <c r="O27" s="11"/>
      <c r="P27" s="10"/>
      <c r="Q27" s="332"/>
      <c r="R27" s="332"/>
      <c r="AC27" s="1"/>
      <c r="AD27" s="1"/>
      <c r="AE27" s="1"/>
      <c r="AF27" s="1"/>
      <c r="AG27" s="1"/>
      <c r="AH27" s="1"/>
      <c r="AI27" s="1"/>
      <c r="AJ27" s="1"/>
      <c r="AK27" s="1"/>
      <c r="AL27" s="1"/>
      <c r="AM27" s="1"/>
      <c r="AN27" s="1"/>
      <c r="AO27" s="1"/>
      <c r="AP27" s="1"/>
      <c r="AQ27" s="1"/>
      <c r="AR27" s="1"/>
      <c r="AS27" s="1"/>
      <c r="AT27" s="1"/>
    </row>
    <row r="28" spans="1:46" ht="30" x14ac:dyDescent="0.25">
      <c r="A28" s="337" t="s">
        <v>13</v>
      </c>
      <c r="B28" s="338"/>
      <c r="C28" s="55" t="s">
        <v>91</v>
      </c>
      <c r="D28" s="228" t="s">
        <v>81</v>
      </c>
      <c r="E28" s="206" t="s">
        <v>81</v>
      </c>
      <c r="F28" s="228" t="s">
        <v>81</v>
      </c>
      <c r="G28" s="213" t="s">
        <v>93</v>
      </c>
      <c r="H28" s="206" t="s">
        <v>81</v>
      </c>
      <c r="I28" s="214" t="s">
        <v>93</v>
      </c>
      <c r="J28" s="40"/>
      <c r="K28" s="206"/>
      <c r="L28" s="40"/>
      <c r="M28" s="3" t="s">
        <v>93</v>
      </c>
      <c r="N28" s="204" t="s">
        <v>265</v>
      </c>
      <c r="O28" s="286" t="s">
        <v>250</v>
      </c>
      <c r="P28" s="287" t="s">
        <v>95</v>
      </c>
      <c r="Q28" s="173"/>
      <c r="R28" s="173"/>
      <c r="AC28" s="1"/>
      <c r="AD28" s="1"/>
      <c r="AE28" s="1"/>
      <c r="AF28" s="1"/>
      <c r="AG28" s="1"/>
      <c r="AH28" s="1"/>
      <c r="AI28" s="1"/>
      <c r="AJ28" s="1"/>
      <c r="AK28" s="1"/>
      <c r="AL28" s="1"/>
      <c r="AM28" s="1"/>
      <c r="AN28" s="1"/>
      <c r="AO28" s="1"/>
      <c r="AP28" s="1"/>
      <c r="AQ28" s="1"/>
      <c r="AR28" s="1"/>
      <c r="AS28" s="1"/>
      <c r="AT28" s="1"/>
    </row>
    <row r="29" spans="1:46" ht="42" x14ac:dyDescent="0.25">
      <c r="A29" s="339"/>
      <c r="B29" s="338"/>
      <c r="C29" s="56" t="s">
        <v>89</v>
      </c>
      <c r="D29" s="228" t="s">
        <v>76</v>
      </c>
      <c r="E29" s="206" t="s">
        <v>76</v>
      </c>
      <c r="F29" s="228" t="s">
        <v>76</v>
      </c>
      <c r="G29" s="213" t="s">
        <v>93</v>
      </c>
      <c r="H29" s="206" t="s">
        <v>76</v>
      </c>
      <c r="I29" s="214" t="s">
        <v>93</v>
      </c>
      <c r="J29" s="34"/>
      <c r="K29" s="206"/>
      <c r="L29" s="34"/>
      <c r="M29" s="3" t="s">
        <v>93</v>
      </c>
      <c r="N29" s="306" t="s">
        <v>252</v>
      </c>
      <c r="O29" s="381" t="s">
        <v>251</v>
      </c>
      <c r="P29" s="287" t="s">
        <v>205</v>
      </c>
      <c r="Q29" s="332"/>
      <c r="R29" s="332"/>
      <c r="AC29" s="1"/>
      <c r="AD29" s="1"/>
      <c r="AE29" s="1"/>
      <c r="AF29" s="1"/>
      <c r="AG29" s="1"/>
      <c r="AH29" s="1"/>
      <c r="AI29" s="1"/>
      <c r="AJ29" s="1"/>
      <c r="AK29" s="1"/>
      <c r="AL29" s="1"/>
      <c r="AM29" s="1"/>
      <c r="AN29" s="1"/>
      <c r="AO29" s="1"/>
      <c r="AP29" s="1"/>
      <c r="AQ29" s="1"/>
      <c r="AR29" s="1"/>
      <c r="AS29" s="1"/>
      <c r="AT29" s="1"/>
    </row>
    <row r="30" spans="1:46" ht="45" x14ac:dyDescent="0.25">
      <c r="A30" s="339"/>
      <c r="B30" s="338"/>
      <c r="C30" s="55" t="s">
        <v>90</v>
      </c>
      <c r="D30" s="228" t="s">
        <v>81</v>
      </c>
      <c r="E30" s="206" t="s">
        <v>81</v>
      </c>
      <c r="F30" s="228" t="s">
        <v>81</v>
      </c>
      <c r="G30" s="213" t="s">
        <v>93</v>
      </c>
      <c r="H30" s="206" t="s">
        <v>81</v>
      </c>
      <c r="I30" s="214" t="s">
        <v>93</v>
      </c>
      <c r="J30" s="35"/>
      <c r="K30" s="81"/>
      <c r="L30" s="35"/>
      <c r="M30" s="3" t="s">
        <v>93</v>
      </c>
      <c r="N30" s="204" t="s">
        <v>266</v>
      </c>
      <c r="O30" s="363"/>
      <c r="P30" s="287" t="s">
        <v>21</v>
      </c>
      <c r="Q30" s="173"/>
      <c r="R30" s="173"/>
      <c r="AC30" s="1"/>
      <c r="AD30" s="1"/>
      <c r="AE30" s="1"/>
      <c r="AF30" s="1"/>
      <c r="AG30" s="1"/>
      <c r="AH30" s="1"/>
      <c r="AI30" s="1"/>
      <c r="AJ30" s="1"/>
      <c r="AK30" s="1"/>
      <c r="AL30" s="1"/>
      <c r="AM30" s="1"/>
      <c r="AN30" s="1"/>
      <c r="AO30" s="1"/>
      <c r="AP30" s="1"/>
      <c r="AQ30" s="1"/>
      <c r="AR30" s="1"/>
      <c r="AS30" s="1"/>
      <c r="AT30" s="1"/>
    </row>
    <row r="31" spans="1:46" ht="21.75" customHeight="1" x14ac:dyDescent="0.25">
      <c r="A31" s="1"/>
      <c r="B31" s="1"/>
      <c r="D31" s="4"/>
      <c r="E31" s="4"/>
      <c r="F31" s="7"/>
      <c r="G31" s="116"/>
      <c r="H31" s="4"/>
      <c r="I31" s="7"/>
      <c r="J31" s="4"/>
      <c r="K31" s="7"/>
      <c r="L31" s="4"/>
      <c r="M31" s="5"/>
      <c r="N31" s="5"/>
      <c r="O31" s="6"/>
      <c r="P31" s="17"/>
      <c r="Q31" s="173"/>
      <c r="R31" s="173"/>
      <c r="AC31" s="1"/>
      <c r="AD31" s="1"/>
      <c r="AE31" s="1"/>
      <c r="AF31" s="1"/>
      <c r="AG31" s="1"/>
      <c r="AH31" s="1"/>
      <c r="AI31" s="1"/>
      <c r="AJ31" s="1"/>
      <c r="AK31" s="1"/>
      <c r="AL31" s="1"/>
      <c r="AM31" s="1"/>
      <c r="AN31" s="1"/>
      <c r="AO31" s="1"/>
      <c r="AP31" s="1"/>
      <c r="AQ31" s="1"/>
      <c r="AR31" s="1"/>
      <c r="AS31" s="1"/>
      <c r="AT31" s="1"/>
    </row>
    <row r="32" spans="1:46" ht="34.5" x14ac:dyDescent="0.25">
      <c r="A32" s="1"/>
      <c r="B32" s="1"/>
      <c r="C32" s="79" t="s">
        <v>100</v>
      </c>
      <c r="D32" s="69" t="s">
        <v>28</v>
      </c>
      <c r="E32" s="1"/>
      <c r="F32" s="9"/>
      <c r="G32" s="117"/>
      <c r="H32" s="1"/>
      <c r="I32" s="9"/>
      <c r="J32" s="1"/>
      <c r="L32" s="1"/>
      <c r="M32" s="10"/>
      <c r="N32" s="10"/>
      <c r="O32" s="11"/>
      <c r="P32" s="17"/>
      <c r="Q32" s="332"/>
      <c r="R32" s="332"/>
      <c r="AC32" s="1"/>
      <c r="AD32" s="1"/>
      <c r="AE32" s="1"/>
      <c r="AF32" s="1"/>
      <c r="AG32" s="1"/>
      <c r="AH32" s="1"/>
      <c r="AI32" s="1"/>
      <c r="AJ32" s="1"/>
      <c r="AK32" s="1"/>
      <c r="AL32" s="1"/>
      <c r="AM32" s="1"/>
      <c r="AN32" s="1"/>
      <c r="AO32" s="1"/>
      <c r="AP32" s="1"/>
      <c r="AQ32" s="1"/>
      <c r="AR32" s="1"/>
      <c r="AS32" s="1"/>
      <c r="AT32" s="1"/>
    </row>
    <row r="33" spans="1:46" ht="75" x14ac:dyDescent="0.25">
      <c r="A33" s="340" t="s">
        <v>7</v>
      </c>
      <c r="B33" s="341"/>
      <c r="C33" s="219" t="s">
        <v>124</v>
      </c>
      <c r="D33" s="229" t="s">
        <v>77</v>
      </c>
      <c r="E33" s="210" t="s">
        <v>77</v>
      </c>
      <c r="F33" s="228" t="s">
        <v>77</v>
      </c>
      <c r="G33" s="213" t="s">
        <v>93</v>
      </c>
      <c r="H33" s="206" t="s">
        <v>77</v>
      </c>
      <c r="I33" s="214" t="s">
        <v>93</v>
      </c>
      <c r="J33" s="26"/>
      <c r="K33" s="80"/>
      <c r="L33" s="26"/>
      <c r="M33" s="160" t="s">
        <v>187</v>
      </c>
      <c r="N33" s="204" t="s">
        <v>101</v>
      </c>
      <c r="O33" s="253" t="s">
        <v>212</v>
      </c>
      <c r="P33" s="287" t="s">
        <v>95</v>
      </c>
      <c r="Q33" s="173"/>
      <c r="R33" s="173"/>
      <c r="AC33" s="1"/>
      <c r="AD33" s="1"/>
      <c r="AE33" s="1"/>
      <c r="AF33" s="1"/>
      <c r="AG33" s="1"/>
      <c r="AH33" s="1"/>
      <c r="AI33" s="1"/>
      <c r="AJ33" s="1"/>
      <c r="AK33" s="1"/>
      <c r="AL33" s="1"/>
      <c r="AM33" s="1"/>
      <c r="AN33" s="1"/>
      <c r="AO33" s="1"/>
      <c r="AP33" s="1"/>
      <c r="AQ33" s="1"/>
      <c r="AR33" s="1"/>
      <c r="AS33" s="1"/>
      <c r="AT33" s="1"/>
    </row>
    <row r="34" spans="1:46" ht="21" customHeight="1" x14ac:dyDescent="0.25">
      <c r="A34" s="340"/>
      <c r="B34" s="341"/>
      <c r="C34" s="219" t="s">
        <v>125</v>
      </c>
      <c r="D34" s="234" t="s">
        <v>76</v>
      </c>
      <c r="E34" s="211" t="s">
        <v>76</v>
      </c>
      <c r="F34" s="228" t="s">
        <v>76</v>
      </c>
      <c r="G34" s="214" t="s">
        <v>93</v>
      </c>
      <c r="H34" s="206" t="s">
        <v>76</v>
      </c>
      <c r="I34" s="214" t="s">
        <v>93</v>
      </c>
      <c r="J34" s="36"/>
      <c r="K34" s="80"/>
      <c r="L34" s="36"/>
      <c r="M34" s="3" t="s">
        <v>93</v>
      </c>
      <c r="N34" s="3" t="s">
        <v>93</v>
      </c>
      <c r="O34" s="381" t="s">
        <v>206</v>
      </c>
      <c r="P34" s="287" t="s">
        <v>205</v>
      </c>
      <c r="Q34" s="173"/>
      <c r="R34" s="173"/>
      <c r="AC34" s="1"/>
      <c r="AD34" s="1"/>
      <c r="AE34" s="1"/>
      <c r="AF34" s="1"/>
      <c r="AG34" s="1"/>
      <c r="AH34" s="1"/>
      <c r="AI34" s="1"/>
      <c r="AJ34" s="1"/>
      <c r="AK34" s="1"/>
      <c r="AL34" s="1"/>
      <c r="AM34" s="1"/>
      <c r="AN34" s="1"/>
      <c r="AO34" s="1"/>
      <c r="AP34" s="1"/>
      <c r="AQ34" s="1"/>
      <c r="AR34" s="1"/>
      <c r="AS34" s="1"/>
      <c r="AT34" s="1"/>
    </row>
    <row r="35" spans="1:46" ht="104.25" customHeight="1" x14ac:dyDescent="0.25">
      <c r="A35" s="340"/>
      <c r="B35" s="341"/>
      <c r="C35" s="220" t="s">
        <v>123</v>
      </c>
      <c r="D35" s="229" t="s">
        <v>81</v>
      </c>
      <c r="E35" s="210" t="s">
        <v>81</v>
      </c>
      <c r="F35" s="228" t="s">
        <v>81</v>
      </c>
      <c r="G35" s="214" t="s">
        <v>93</v>
      </c>
      <c r="H35" s="206" t="s">
        <v>81</v>
      </c>
      <c r="I35" s="214" t="s">
        <v>93</v>
      </c>
      <c r="J35" s="27"/>
      <c r="K35" s="81"/>
      <c r="L35" s="27"/>
      <c r="M35" s="3" t="s">
        <v>187</v>
      </c>
      <c r="N35" s="204" t="s">
        <v>213</v>
      </c>
      <c r="O35" s="362"/>
      <c r="P35" s="287" t="s">
        <v>95</v>
      </c>
      <c r="Q35" s="173"/>
      <c r="R35" s="173"/>
      <c r="AC35" s="1"/>
      <c r="AD35" s="1"/>
      <c r="AE35" s="1"/>
      <c r="AF35" s="1"/>
      <c r="AG35" s="1"/>
      <c r="AH35" s="1"/>
      <c r="AI35" s="1"/>
      <c r="AJ35" s="1"/>
      <c r="AK35" s="1"/>
      <c r="AL35" s="1"/>
      <c r="AM35" s="1"/>
      <c r="AN35" s="1"/>
      <c r="AO35" s="1"/>
      <c r="AP35" s="1"/>
      <c r="AQ35" s="1"/>
      <c r="AR35" s="1"/>
      <c r="AS35" s="1"/>
      <c r="AT35" s="1"/>
    </row>
    <row r="36" spans="1:46" ht="61.5" customHeight="1" x14ac:dyDescent="0.25">
      <c r="A36" s="340"/>
      <c r="B36" s="341"/>
      <c r="C36" s="222" t="s">
        <v>122</v>
      </c>
      <c r="D36" s="235" t="s">
        <v>81</v>
      </c>
      <c r="E36" s="212" t="s">
        <v>81</v>
      </c>
      <c r="F36" s="228" t="s">
        <v>81</v>
      </c>
      <c r="G36" s="214" t="s">
        <v>93</v>
      </c>
      <c r="H36" s="206" t="s">
        <v>81</v>
      </c>
      <c r="I36" s="214" t="s">
        <v>93</v>
      </c>
      <c r="J36" s="27"/>
      <c r="K36" s="80"/>
      <c r="L36" s="27"/>
      <c r="M36" s="3" t="s">
        <v>187</v>
      </c>
      <c r="N36" s="204" t="s">
        <v>214</v>
      </c>
      <c r="O36" s="363"/>
      <c r="P36" s="287" t="s">
        <v>95</v>
      </c>
      <c r="Q36" s="173"/>
      <c r="R36" s="173"/>
      <c r="AC36" s="1"/>
      <c r="AD36" s="1"/>
      <c r="AE36" s="1"/>
      <c r="AF36" s="1"/>
      <c r="AG36" s="1"/>
      <c r="AH36" s="1"/>
      <c r="AI36" s="1"/>
      <c r="AJ36" s="1"/>
      <c r="AK36" s="1"/>
      <c r="AL36" s="1"/>
      <c r="AM36" s="1"/>
      <c r="AN36" s="1"/>
      <c r="AO36" s="1"/>
      <c r="AP36" s="1"/>
      <c r="AQ36" s="1"/>
      <c r="AR36" s="1"/>
      <c r="AS36" s="1"/>
      <c r="AT36" s="1"/>
    </row>
    <row r="37" spans="1:46" ht="54.75" customHeight="1" x14ac:dyDescent="0.25">
      <c r="A37" s="340"/>
      <c r="B37" s="341"/>
      <c r="C37" s="221" t="s">
        <v>121</v>
      </c>
      <c r="D37" s="228" t="s">
        <v>77</v>
      </c>
      <c r="E37" s="206" t="s">
        <v>81</v>
      </c>
      <c r="F37" s="228" t="s">
        <v>81</v>
      </c>
      <c r="G37" s="214" t="s">
        <v>93</v>
      </c>
      <c r="H37" s="206" t="s">
        <v>81</v>
      </c>
      <c r="I37" s="214" t="s">
        <v>93</v>
      </c>
      <c r="J37" s="28"/>
      <c r="K37" s="80"/>
      <c r="L37" s="28"/>
      <c r="M37" s="3" t="s">
        <v>219</v>
      </c>
      <c r="N37" s="160" t="s">
        <v>406</v>
      </c>
      <c r="O37" s="253" t="s">
        <v>159</v>
      </c>
      <c r="P37" s="287" t="s">
        <v>95</v>
      </c>
      <c r="Q37" s="173"/>
      <c r="R37" s="173"/>
      <c r="AC37" s="1"/>
      <c r="AD37" s="1"/>
      <c r="AE37" s="1"/>
      <c r="AF37" s="1"/>
      <c r="AG37" s="1"/>
      <c r="AH37" s="1"/>
      <c r="AI37" s="1"/>
      <c r="AJ37" s="1"/>
      <c r="AK37" s="1"/>
      <c r="AL37" s="1"/>
      <c r="AM37" s="1"/>
      <c r="AN37" s="1"/>
      <c r="AO37" s="1"/>
      <c r="AP37" s="1"/>
      <c r="AQ37" s="1"/>
      <c r="AR37" s="1"/>
      <c r="AS37" s="1"/>
      <c r="AT37" s="1"/>
    </row>
    <row r="38" spans="1:46" ht="21" customHeight="1" x14ac:dyDescent="0.25">
      <c r="A38" s="178"/>
      <c r="B38" s="196"/>
      <c r="C38" s="83"/>
      <c r="D38" s="199"/>
      <c r="E38" s="199"/>
      <c r="F38" s="199"/>
      <c r="G38" s="200"/>
      <c r="H38" s="199"/>
      <c r="I38" s="200"/>
      <c r="J38" s="197"/>
      <c r="K38" s="184"/>
      <c r="L38" s="197"/>
      <c r="M38" s="201"/>
      <c r="N38" s="201"/>
      <c r="O38" s="202"/>
      <c r="P38" s="6"/>
      <c r="Q38" s="173"/>
      <c r="R38" s="173"/>
      <c r="AC38" s="1"/>
      <c r="AD38" s="1"/>
      <c r="AE38" s="1"/>
      <c r="AF38" s="1"/>
      <c r="AG38" s="1"/>
      <c r="AH38" s="1"/>
      <c r="AI38" s="1"/>
      <c r="AJ38" s="1"/>
      <c r="AK38" s="1"/>
      <c r="AL38" s="1"/>
      <c r="AM38" s="1"/>
      <c r="AN38" s="1"/>
      <c r="AO38" s="1"/>
      <c r="AP38" s="1"/>
      <c r="AQ38" s="1"/>
      <c r="AR38" s="1"/>
      <c r="AS38" s="1"/>
      <c r="AT38" s="1"/>
    </row>
    <row r="39" spans="1:46" ht="21" x14ac:dyDescent="0.25">
      <c r="A39" s="1"/>
      <c r="B39" s="1"/>
      <c r="C39" s="8"/>
      <c r="D39" s="69" t="s">
        <v>41</v>
      </c>
      <c r="E39" s="8"/>
      <c r="F39" s="17"/>
      <c r="G39" s="11"/>
      <c r="H39" s="8"/>
      <c r="I39" s="6"/>
      <c r="J39" s="8"/>
      <c r="L39" s="8"/>
      <c r="M39" s="5"/>
      <c r="N39" s="5"/>
      <c r="O39" s="5"/>
      <c r="P39" s="17"/>
      <c r="Q39" s="173"/>
      <c r="R39" s="173"/>
      <c r="AC39" s="1"/>
      <c r="AD39" s="1"/>
      <c r="AE39" s="1"/>
      <c r="AF39" s="1"/>
      <c r="AG39" s="1"/>
      <c r="AH39" s="1"/>
      <c r="AI39" s="1"/>
      <c r="AJ39" s="1"/>
      <c r="AK39" s="1"/>
      <c r="AL39" s="1"/>
      <c r="AM39" s="1"/>
      <c r="AN39" s="1"/>
      <c r="AO39" s="1"/>
      <c r="AP39" s="1"/>
      <c r="AQ39" s="1"/>
      <c r="AR39" s="1"/>
      <c r="AS39" s="1"/>
      <c r="AT39" s="1"/>
    </row>
    <row r="40" spans="1:46" ht="21" customHeight="1" x14ac:dyDescent="0.25">
      <c r="A40" s="340" t="s">
        <v>3</v>
      </c>
      <c r="B40" s="341"/>
      <c r="C40" s="59" t="s">
        <v>4</v>
      </c>
      <c r="D40" s="229" t="s">
        <v>76</v>
      </c>
      <c r="E40" s="210" t="s">
        <v>76</v>
      </c>
      <c r="F40" s="228" t="s">
        <v>76</v>
      </c>
      <c r="G40" s="213" t="s">
        <v>93</v>
      </c>
      <c r="H40" s="206" t="s">
        <v>76</v>
      </c>
      <c r="I40" s="214" t="s">
        <v>93</v>
      </c>
      <c r="J40" s="165"/>
      <c r="K40" s="166"/>
      <c r="L40" s="165"/>
      <c r="M40" s="3" t="s">
        <v>93</v>
      </c>
      <c r="N40" s="29" t="s">
        <v>93</v>
      </c>
      <c r="O40" s="254" t="s">
        <v>102</v>
      </c>
      <c r="P40" s="292" t="s">
        <v>24</v>
      </c>
      <c r="Q40" s="173"/>
      <c r="R40" s="173"/>
      <c r="AC40" s="1"/>
      <c r="AD40" s="1"/>
      <c r="AE40" s="1"/>
      <c r="AF40" s="1"/>
      <c r="AG40" s="1"/>
      <c r="AH40" s="1"/>
      <c r="AI40" s="1"/>
      <c r="AJ40" s="1"/>
      <c r="AK40" s="1"/>
      <c r="AL40" s="1"/>
      <c r="AM40" s="1"/>
      <c r="AN40" s="1"/>
      <c r="AO40" s="1"/>
      <c r="AP40" s="1"/>
      <c r="AQ40" s="1"/>
      <c r="AR40" s="1"/>
      <c r="AS40" s="1"/>
      <c r="AT40" s="1"/>
    </row>
    <row r="41" spans="1:46" ht="21" customHeight="1" x14ac:dyDescent="0.25">
      <c r="A41" s="340"/>
      <c r="B41" s="341"/>
      <c r="C41" s="83" t="s">
        <v>10</v>
      </c>
      <c r="D41" s="229" t="s">
        <v>146</v>
      </c>
      <c r="E41" s="210" t="s">
        <v>146</v>
      </c>
      <c r="F41" s="229" t="s">
        <v>146</v>
      </c>
      <c r="G41" s="213" t="s">
        <v>146</v>
      </c>
      <c r="H41" s="210" t="s">
        <v>146</v>
      </c>
      <c r="I41" s="214" t="s">
        <v>146</v>
      </c>
      <c r="J41" s="165"/>
      <c r="K41" s="166"/>
      <c r="L41" s="165"/>
      <c r="M41" s="3" t="s">
        <v>93</v>
      </c>
      <c r="N41" s="29" t="s">
        <v>93</v>
      </c>
      <c r="O41" s="254" t="s">
        <v>215</v>
      </c>
      <c r="P41" s="292" t="s">
        <v>205</v>
      </c>
      <c r="Q41" s="173"/>
      <c r="R41" s="173"/>
      <c r="AC41" s="1"/>
      <c r="AD41" s="1"/>
      <c r="AE41" s="1"/>
      <c r="AF41" s="1"/>
      <c r="AG41" s="1"/>
      <c r="AH41" s="1"/>
      <c r="AI41" s="1"/>
      <c r="AJ41" s="1"/>
      <c r="AK41" s="1"/>
      <c r="AL41" s="1"/>
      <c r="AM41" s="1"/>
      <c r="AN41" s="1"/>
      <c r="AO41" s="1"/>
      <c r="AP41" s="1"/>
      <c r="AQ41" s="1"/>
      <c r="AR41" s="1"/>
      <c r="AS41" s="1"/>
      <c r="AT41" s="1"/>
    </row>
    <row r="42" spans="1:46" ht="30" x14ac:dyDescent="0.25">
      <c r="A42" s="340"/>
      <c r="B42" s="341"/>
      <c r="C42" s="307" t="str">
        <f>C57</f>
        <v>Others Quota</v>
      </c>
      <c r="D42" s="229" t="s">
        <v>81</v>
      </c>
      <c r="E42" s="210" t="s">
        <v>81</v>
      </c>
      <c r="F42" s="228" t="s">
        <v>81</v>
      </c>
      <c r="G42" s="213" t="s">
        <v>93</v>
      </c>
      <c r="H42" s="206" t="s">
        <v>81</v>
      </c>
      <c r="I42" s="214" t="s">
        <v>93</v>
      </c>
      <c r="J42" s="165"/>
      <c r="K42" s="167"/>
      <c r="L42" s="165"/>
      <c r="M42" s="3" t="s">
        <v>93</v>
      </c>
      <c r="N42" s="204" t="s">
        <v>257</v>
      </c>
      <c r="O42" s="254" t="s">
        <v>128</v>
      </c>
      <c r="P42" s="292" t="s">
        <v>177</v>
      </c>
      <c r="Q42" s="173"/>
      <c r="R42" s="173"/>
      <c r="AC42" s="1"/>
      <c r="AD42" s="1"/>
      <c r="AE42" s="1"/>
      <c r="AF42" s="1"/>
      <c r="AG42" s="1"/>
      <c r="AH42" s="1"/>
      <c r="AI42" s="1"/>
      <c r="AJ42" s="1"/>
      <c r="AK42" s="1"/>
      <c r="AL42" s="1"/>
      <c r="AM42" s="1"/>
      <c r="AN42" s="1"/>
      <c r="AO42" s="1"/>
      <c r="AP42" s="1"/>
      <c r="AQ42" s="1"/>
      <c r="AR42" s="1"/>
      <c r="AS42" s="1"/>
      <c r="AT42" s="1"/>
    </row>
    <row r="43" spans="1:46" ht="30" x14ac:dyDescent="0.25">
      <c r="A43" s="340"/>
      <c r="B43" s="341"/>
      <c r="C43" s="307" t="s">
        <v>286</v>
      </c>
      <c r="D43" s="229" t="s">
        <v>81</v>
      </c>
      <c r="E43" s="210" t="s">
        <v>81</v>
      </c>
      <c r="F43" s="229" t="s">
        <v>81</v>
      </c>
      <c r="G43" s="214" t="s">
        <v>93</v>
      </c>
      <c r="H43" s="206" t="s">
        <v>81</v>
      </c>
      <c r="I43" s="214" t="s">
        <v>93</v>
      </c>
      <c r="J43" s="308"/>
      <c r="K43" s="167"/>
      <c r="L43" s="308"/>
      <c r="M43" s="3" t="s">
        <v>93</v>
      </c>
      <c r="N43" s="204" t="s">
        <v>287</v>
      </c>
      <c r="O43" s="253" t="s">
        <v>261</v>
      </c>
      <c r="P43" s="310" t="s">
        <v>177</v>
      </c>
      <c r="Q43" s="173"/>
      <c r="R43" s="173"/>
      <c r="AC43" s="1"/>
      <c r="AD43" s="1"/>
      <c r="AE43" s="1"/>
      <c r="AF43" s="1"/>
      <c r="AG43" s="1"/>
      <c r="AH43" s="1"/>
      <c r="AI43" s="1"/>
      <c r="AJ43" s="1"/>
      <c r="AK43" s="1"/>
      <c r="AL43" s="1"/>
      <c r="AM43" s="1"/>
      <c r="AN43" s="1"/>
      <c r="AO43" s="1"/>
      <c r="AP43" s="1"/>
      <c r="AQ43" s="1"/>
      <c r="AR43" s="1"/>
      <c r="AS43" s="1"/>
      <c r="AT43" s="1"/>
    </row>
    <row r="44" spans="1:46" ht="60" x14ac:dyDescent="0.25">
      <c r="A44" s="340"/>
      <c r="B44" s="341"/>
      <c r="C44" s="311" t="str">
        <f t="shared" ref="C44:C45" si="9">C58</f>
        <v>Remove TAC</v>
      </c>
      <c r="D44" s="229" t="s">
        <v>77</v>
      </c>
      <c r="E44" s="210" t="s">
        <v>77</v>
      </c>
      <c r="F44" s="228" t="s">
        <v>77</v>
      </c>
      <c r="G44" s="213" t="s">
        <v>93</v>
      </c>
      <c r="H44" s="206" t="s">
        <v>77</v>
      </c>
      <c r="I44" s="214" t="s">
        <v>93</v>
      </c>
      <c r="J44" s="165"/>
      <c r="K44" s="166"/>
      <c r="L44" s="165"/>
      <c r="M44" s="3" t="s">
        <v>93</v>
      </c>
      <c r="N44" s="204" t="s">
        <v>165</v>
      </c>
      <c r="O44" s="253" t="s">
        <v>373</v>
      </c>
      <c r="P44" s="292" t="s">
        <v>177</v>
      </c>
      <c r="Q44" s="173"/>
      <c r="R44" s="173"/>
      <c r="AC44" s="1"/>
      <c r="AD44" s="1"/>
      <c r="AE44" s="1"/>
      <c r="AF44" s="1"/>
      <c r="AG44" s="1"/>
      <c r="AH44" s="1"/>
      <c r="AI44" s="1"/>
      <c r="AJ44" s="1"/>
      <c r="AK44" s="1"/>
      <c r="AL44" s="1"/>
      <c r="AM44" s="1"/>
      <c r="AN44" s="1"/>
      <c r="AO44" s="1"/>
      <c r="AP44" s="1"/>
      <c r="AQ44" s="1"/>
      <c r="AR44" s="1"/>
      <c r="AS44" s="1"/>
      <c r="AT44" s="1"/>
    </row>
    <row r="45" spans="1:46" ht="45" x14ac:dyDescent="0.25">
      <c r="A45" s="340"/>
      <c r="B45" s="341"/>
      <c r="C45" s="307" t="str">
        <f t="shared" si="9"/>
        <v xml:space="preserve">Merge TAC regions </v>
      </c>
      <c r="D45" s="229" t="s">
        <v>81</v>
      </c>
      <c r="E45" s="210" t="s">
        <v>81</v>
      </c>
      <c r="F45" s="228" t="s">
        <v>81</v>
      </c>
      <c r="G45" s="213" t="s">
        <v>93</v>
      </c>
      <c r="H45" s="206" t="s">
        <v>81</v>
      </c>
      <c r="I45" s="214" t="s">
        <v>93</v>
      </c>
      <c r="J45" s="165"/>
      <c r="K45" s="166"/>
      <c r="L45" s="165"/>
      <c r="M45" s="3" t="s">
        <v>93</v>
      </c>
      <c r="N45" s="204" t="s">
        <v>163</v>
      </c>
      <c r="O45" s="253" t="s">
        <v>374</v>
      </c>
      <c r="P45" s="292" t="s">
        <v>177</v>
      </c>
      <c r="Q45" s="173"/>
      <c r="R45" s="173"/>
      <c r="AC45" s="1"/>
      <c r="AD45" s="1"/>
      <c r="AE45" s="1"/>
      <c r="AF45" s="1"/>
      <c r="AG45" s="1"/>
      <c r="AH45" s="1"/>
      <c r="AI45" s="1"/>
      <c r="AJ45" s="1"/>
      <c r="AK45" s="1"/>
      <c r="AL45" s="1"/>
      <c r="AM45" s="1"/>
      <c r="AN45" s="1"/>
      <c r="AO45" s="1"/>
      <c r="AP45" s="1"/>
      <c r="AQ45" s="1"/>
      <c r="AR45" s="1"/>
      <c r="AS45" s="1"/>
      <c r="AT45" s="1"/>
    </row>
    <row r="46" spans="1:46" ht="18.75" x14ac:dyDescent="0.25">
      <c r="A46" s="1"/>
      <c r="B46" s="1"/>
      <c r="C46" s="1"/>
      <c r="D46" s="1"/>
      <c r="E46" s="1"/>
      <c r="F46" s="6"/>
      <c r="G46" s="122"/>
      <c r="H46" s="1"/>
      <c r="I46" s="6"/>
      <c r="J46" s="1"/>
      <c r="K46" s="6"/>
      <c r="L46" s="1"/>
      <c r="M46" s="5"/>
      <c r="N46" s="5"/>
      <c r="O46" s="5"/>
      <c r="P46" s="17"/>
      <c r="Q46" s="173"/>
      <c r="R46" s="173"/>
      <c r="AC46" s="1"/>
      <c r="AD46" s="1"/>
      <c r="AE46" s="1"/>
      <c r="AF46" s="1"/>
      <c r="AG46" s="1"/>
      <c r="AH46" s="1"/>
      <c r="AI46" s="1"/>
      <c r="AJ46" s="1"/>
      <c r="AK46" s="1"/>
      <c r="AL46" s="1"/>
      <c r="AM46" s="1"/>
      <c r="AN46" s="1"/>
      <c r="AO46" s="1"/>
      <c r="AP46" s="1"/>
      <c r="AQ46" s="1"/>
      <c r="AR46" s="1"/>
      <c r="AS46" s="1"/>
      <c r="AT46" s="1"/>
    </row>
    <row r="47" spans="1:46" ht="34.5" customHeight="1" x14ac:dyDescent="0.25">
      <c r="A47" s="1"/>
      <c r="B47" s="1"/>
      <c r="C47" s="79" t="s">
        <v>38</v>
      </c>
      <c r="D47" s="70" t="s">
        <v>40</v>
      </c>
      <c r="E47" s="37"/>
      <c r="F47" s="7"/>
      <c r="G47" s="121"/>
      <c r="H47" s="37"/>
      <c r="I47" s="7"/>
      <c r="J47" s="37"/>
      <c r="L47" s="37"/>
      <c r="M47" s="5"/>
      <c r="N47" s="5"/>
      <c r="O47" s="5"/>
      <c r="P47" s="17"/>
      <c r="Q47" s="173"/>
      <c r="R47" s="173"/>
      <c r="AC47" s="1"/>
      <c r="AD47" s="1"/>
      <c r="AE47" s="1"/>
      <c r="AF47" s="1"/>
      <c r="AG47" s="1"/>
      <c r="AH47" s="1"/>
      <c r="AI47" s="1"/>
      <c r="AJ47" s="1"/>
      <c r="AK47" s="1"/>
      <c r="AL47" s="1"/>
      <c r="AM47" s="1"/>
      <c r="AN47" s="1"/>
      <c r="AO47" s="1"/>
      <c r="AP47" s="1"/>
      <c r="AQ47" s="1"/>
      <c r="AR47" s="1"/>
      <c r="AS47" s="1"/>
      <c r="AT47" s="1"/>
    </row>
    <row r="48" spans="1:46" ht="30" x14ac:dyDescent="0.25">
      <c r="A48" s="340" t="s">
        <v>2</v>
      </c>
      <c r="B48" s="341"/>
      <c r="C48" s="235" t="s">
        <v>14</v>
      </c>
      <c r="D48" s="235" t="s">
        <v>77</v>
      </c>
      <c r="E48" s="212" t="s">
        <v>77</v>
      </c>
      <c r="F48" s="228" t="s">
        <v>77</v>
      </c>
      <c r="G48" s="213" t="s">
        <v>93</v>
      </c>
      <c r="H48" s="206" t="s">
        <v>77</v>
      </c>
      <c r="I48" s="214" t="s">
        <v>93</v>
      </c>
      <c r="J48" s="271"/>
      <c r="K48" s="166"/>
      <c r="L48" s="271"/>
      <c r="M48" s="3" t="s">
        <v>93</v>
      </c>
      <c r="N48" s="204" t="s">
        <v>216</v>
      </c>
      <c r="O48" s="254" t="s">
        <v>224</v>
      </c>
      <c r="P48" s="292" t="s">
        <v>24</v>
      </c>
      <c r="Q48" s="173"/>
      <c r="R48" s="173"/>
      <c r="AC48" s="1"/>
      <c r="AD48" s="1"/>
      <c r="AE48" s="1"/>
      <c r="AF48" s="1"/>
      <c r="AG48" s="1"/>
      <c r="AH48" s="1"/>
      <c r="AI48" s="1"/>
      <c r="AJ48" s="1"/>
      <c r="AK48" s="1"/>
      <c r="AL48" s="1"/>
      <c r="AM48" s="1"/>
      <c r="AN48" s="1"/>
      <c r="AO48" s="1"/>
      <c r="AP48" s="1"/>
      <c r="AQ48" s="1"/>
      <c r="AR48" s="1"/>
      <c r="AS48" s="1"/>
      <c r="AT48" s="1"/>
    </row>
    <row r="49" spans="1:46" s="1" customFormat="1" ht="30" x14ac:dyDescent="0.25">
      <c r="A49" s="340"/>
      <c r="B49" s="341"/>
      <c r="C49" s="272" t="s">
        <v>30</v>
      </c>
      <c r="D49" s="228" t="s">
        <v>204</v>
      </c>
      <c r="E49" s="206" t="s">
        <v>204</v>
      </c>
      <c r="F49" s="228" t="s">
        <v>204</v>
      </c>
      <c r="G49" s="213" t="s">
        <v>93</v>
      </c>
      <c r="H49" s="206" t="s">
        <v>204</v>
      </c>
      <c r="I49" s="213" t="s">
        <v>93</v>
      </c>
      <c r="J49" s="271"/>
      <c r="K49" s="167"/>
      <c r="L49" s="271"/>
      <c r="M49" s="3" t="s">
        <v>93</v>
      </c>
      <c r="N49" s="160" t="s">
        <v>131</v>
      </c>
      <c r="O49" s="287" t="s">
        <v>217</v>
      </c>
      <c r="P49" s="292" t="s">
        <v>24</v>
      </c>
      <c r="Q49" s="173"/>
      <c r="R49" s="173"/>
    </row>
    <row r="50" spans="1:46" s="1" customFormat="1" ht="30" x14ac:dyDescent="0.25">
      <c r="A50" s="340"/>
      <c r="B50" s="341"/>
      <c r="C50" s="273" t="s">
        <v>31</v>
      </c>
      <c r="D50" s="228" t="s">
        <v>81</v>
      </c>
      <c r="E50" s="206" t="s">
        <v>81</v>
      </c>
      <c r="F50" s="228" t="s">
        <v>81</v>
      </c>
      <c r="G50" s="213" t="s">
        <v>93</v>
      </c>
      <c r="H50" s="206" t="s">
        <v>81</v>
      </c>
      <c r="I50" s="213" t="s">
        <v>93</v>
      </c>
      <c r="J50" s="271"/>
      <c r="K50" s="218"/>
      <c r="L50" s="271"/>
      <c r="M50" s="285" t="s">
        <v>93</v>
      </c>
      <c r="N50" s="269" t="s">
        <v>408</v>
      </c>
      <c r="O50" s="295" t="s">
        <v>218</v>
      </c>
      <c r="P50" s="295" t="s">
        <v>24</v>
      </c>
      <c r="Q50" s="173"/>
      <c r="R50" s="173"/>
    </row>
    <row r="51" spans="1:46" s="1" customFormat="1" ht="21" customHeight="1" x14ac:dyDescent="0.25">
      <c r="A51" s="340"/>
      <c r="B51" s="341"/>
      <c r="C51" s="154"/>
      <c r="D51" s="261"/>
      <c r="E51" s="261"/>
      <c r="F51" s="261"/>
      <c r="G51" s="261"/>
      <c r="H51" s="261"/>
      <c r="I51" s="261"/>
      <c r="J51" s="274"/>
      <c r="K51" s="265"/>
      <c r="L51" s="274"/>
      <c r="M51" s="266"/>
      <c r="N51" s="266"/>
      <c r="O51" s="275"/>
      <c r="P51" s="275"/>
      <c r="Q51" s="173"/>
      <c r="R51" s="173"/>
    </row>
    <row r="52" spans="1:46" s="1" customFormat="1" ht="21" customHeight="1" x14ac:dyDescent="0.35">
      <c r="A52" s="340"/>
      <c r="B52" s="341"/>
      <c r="C52" s="216"/>
      <c r="D52" s="261"/>
      <c r="E52" s="261"/>
      <c r="F52" s="261"/>
      <c r="G52" s="261"/>
      <c r="H52" s="261"/>
      <c r="I52" s="261"/>
      <c r="J52" s="264"/>
      <c r="K52" s="265"/>
      <c r="L52" s="264"/>
      <c r="M52" s="266"/>
      <c r="N52" s="266"/>
      <c r="O52" s="267"/>
      <c r="P52" s="268"/>
      <c r="Q52" s="173"/>
      <c r="R52" s="173"/>
    </row>
    <row r="53" spans="1:46" ht="21.75" thickBot="1" x14ac:dyDescent="0.3">
      <c r="A53" s="1"/>
      <c r="B53" s="1"/>
      <c r="C53" s="4"/>
      <c r="D53" s="4"/>
      <c r="E53" s="4"/>
      <c r="F53" s="6"/>
      <c r="G53" s="16"/>
      <c r="H53" s="4"/>
      <c r="I53" s="6"/>
      <c r="J53" s="4"/>
      <c r="K53" s="16"/>
      <c r="L53" s="4"/>
      <c r="M53" s="5"/>
      <c r="N53" s="5"/>
      <c r="O53" s="16"/>
      <c r="Q53" s="173"/>
      <c r="R53" s="173"/>
      <c r="AC53" s="1"/>
      <c r="AD53" s="1"/>
      <c r="AE53" s="1"/>
      <c r="AF53" s="1"/>
      <c r="AG53" s="1"/>
      <c r="AH53" s="1"/>
      <c r="AI53" s="1"/>
      <c r="AJ53" s="1"/>
      <c r="AK53" s="1"/>
      <c r="AL53" s="1"/>
      <c r="AM53" s="1"/>
      <c r="AN53" s="1"/>
      <c r="AO53" s="1"/>
      <c r="AP53" s="1"/>
      <c r="AQ53" s="1"/>
      <c r="AR53" s="1"/>
      <c r="AS53" s="1"/>
      <c r="AT53" s="1"/>
    </row>
    <row r="54" spans="1:46" ht="102.4" customHeight="1" thickBot="1" x14ac:dyDescent="0.3">
      <c r="A54" s="335" t="s">
        <v>254</v>
      </c>
      <c r="B54" s="336"/>
      <c r="C54" s="336"/>
      <c r="D54" s="378" t="s">
        <v>358</v>
      </c>
      <c r="E54" s="379"/>
      <c r="F54" s="379"/>
      <c r="G54" s="379"/>
      <c r="H54" s="379"/>
      <c r="I54" s="380"/>
      <c r="J54" s="123"/>
      <c r="K54" s="111"/>
      <c r="L54" s="177"/>
      <c r="M54" s="32"/>
      <c r="N54" s="32"/>
      <c r="O54" s="32"/>
      <c r="P54" s="32"/>
      <c r="Q54" s="332"/>
      <c r="R54" s="332"/>
      <c r="AC54" s="1"/>
      <c r="AD54" s="1"/>
      <c r="AE54" s="1"/>
      <c r="AF54" s="1"/>
      <c r="AG54" s="1"/>
      <c r="AH54" s="1"/>
      <c r="AI54" s="1"/>
      <c r="AJ54" s="1"/>
      <c r="AK54" s="1"/>
      <c r="AL54" s="1"/>
      <c r="AM54" s="1"/>
      <c r="AN54" s="1"/>
      <c r="AO54" s="1"/>
      <c r="AP54" s="1"/>
      <c r="AQ54" s="1"/>
      <c r="AR54" s="1"/>
      <c r="AS54" s="1"/>
      <c r="AT54" s="1"/>
    </row>
    <row r="55" spans="1:46" ht="23.25" hidden="1" x14ac:dyDescent="0.35">
      <c r="A55" s="19"/>
      <c r="B55" s="20"/>
      <c r="C55" s="6"/>
      <c r="D55" s="6"/>
      <c r="E55" s="6"/>
      <c r="F55" s="5"/>
      <c r="G55" s="120"/>
      <c r="H55" s="6"/>
      <c r="I55" s="5"/>
      <c r="J55" s="6"/>
      <c r="K55" s="5"/>
      <c r="L55" s="6"/>
      <c r="M55" s="5"/>
      <c r="N55" s="5"/>
      <c r="O55" s="5"/>
      <c r="Q55" s="173"/>
      <c r="R55" s="173"/>
      <c r="AC55" s="1"/>
      <c r="AD55" s="1"/>
      <c r="AE55" s="1"/>
      <c r="AF55" s="1"/>
      <c r="AG55" s="1"/>
      <c r="AH55" s="1"/>
      <c r="AI55" s="1"/>
      <c r="AJ55" s="1"/>
      <c r="AK55" s="1"/>
      <c r="AL55" s="1"/>
      <c r="AM55" s="1"/>
      <c r="AN55" s="1"/>
      <c r="AO55" s="1"/>
      <c r="AP55" s="1"/>
      <c r="AQ55" s="1"/>
      <c r="AR55" s="1"/>
      <c r="AS55" s="1"/>
      <c r="AT55" s="1"/>
    </row>
    <row r="56" spans="1:46" ht="21" hidden="1" x14ac:dyDescent="0.25">
      <c r="A56" s="1"/>
      <c r="B56" s="1"/>
      <c r="C56" s="17"/>
      <c r="D56" s="71" t="s">
        <v>39</v>
      </c>
      <c r="E56" s="17"/>
      <c r="F56" s="7"/>
      <c r="G56" s="121"/>
      <c r="H56" s="17"/>
      <c r="I56" s="7"/>
      <c r="J56" s="17"/>
      <c r="L56" s="17"/>
      <c r="M56" s="5"/>
      <c r="N56" s="5"/>
      <c r="O56" s="17"/>
      <c r="Q56" s="173"/>
      <c r="R56" s="173"/>
      <c r="AC56" s="1"/>
      <c r="AD56" s="1"/>
      <c r="AE56" s="1"/>
      <c r="AF56" s="1"/>
      <c r="AG56" s="1"/>
      <c r="AH56" s="1"/>
      <c r="AI56" s="1"/>
      <c r="AJ56" s="1"/>
      <c r="AK56" s="1"/>
      <c r="AL56" s="1"/>
      <c r="AM56" s="1"/>
      <c r="AN56" s="1"/>
      <c r="AO56" s="1"/>
      <c r="AP56" s="1"/>
      <c r="AQ56" s="1"/>
      <c r="AR56" s="1"/>
      <c r="AS56" s="1"/>
      <c r="AT56" s="1"/>
    </row>
    <row r="57" spans="1:46" ht="21" hidden="1" customHeight="1" x14ac:dyDescent="0.25">
      <c r="A57" s="333" t="s">
        <v>32</v>
      </c>
      <c r="B57" s="334"/>
      <c r="C57" s="42" t="s">
        <v>11</v>
      </c>
      <c r="D57" s="13" t="s">
        <v>78</v>
      </c>
      <c r="E57" s="13" t="s">
        <v>78</v>
      </c>
      <c r="F57" s="154" t="s">
        <v>78</v>
      </c>
      <c r="G57" s="43"/>
      <c r="H57" s="154" t="s">
        <v>78</v>
      </c>
      <c r="I57" s="45"/>
      <c r="J57" s="13"/>
      <c r="K57" s="80"/>
      <c r="L57" s="13"/>
      <c r="M57" s="15"/>
      <c r="N57" s="30"/>
      <c r="P57" s="68"/>
      <c r="Q57" s="173"/>
      <c r="R57" s="173"/>
      <c r="AC57" s="1"/>
      <c r="AD57" s="1"/>
      <c r="AE57" s="1"/>
      <c r="AF57" s="1"/>
      <c r="AG57" s="1"/>
      <c r="AH57" s="1"/>
      <c r="AI57" s="1"/>
      <c r="AJ57" s="1"/>
      <c r="AK57" s="1"/>
      <c r="AL57" s="1"/>
      <c r="AM57" s="1"/>
      <c r="AN57" s="1"/>
      <c r="AO57" s="1"/>
      <c r="AP57" s="1"/>
      <c r="AQ57" s="1"/>
      <c r="AR57" s="1"/>
      <c r="AS57" s="1"/>
      <c r="AT57" s="1"/>
    </row>
    <row r="58" spans="1:46" ht="21" hidden="1" customHeight="1" x14ac:dyDescent="0.25">
      <c r="A58" s="333"/>
      <c r="B58" s="334"/>
      <c r="C58" s="59" t="s">
        <v>5</v>
      </c>
      <c r="D58" s="38"/>
      <c r="E58" s="38"/>
      <c r="F58" s="77"/>
      <c r="G58" s="44"/>
      <c r="H58" s="154"/>
      <c r="I58" s="118"/>
      <c r="J58" s="38"/>
      <c r="K58" s="81"/>
      <c r="L58" s="38"/>
      <c r="M58" s="21"/>
      <c r="N58" s="31"/>
      <c r="O58" s="2"/>
      <c r="P58" s="68"/>
      <c r="Q58" s="173"/>
      <c r="R58" s="173"/>
      <c r="AC58" s="1"/>
      <c r="AD58" s="1"/>
      <c r="AE58" s="1"/>
      <c r="AF58" s="1"/>
      <c r="AG58" s="1"/>
      <c r="AH58" s="1"/>
      <c r="AI58" s="1"/>
      <c r="AJ58" s="1"/>
      <c r="AK58" s="1"/>
      <c r="AL58" s="1"/>
      <c r="AM58" s="1"/>
      <c r="AN58" s="1"/>
      <c r="AO58" s="1"/>
      <c r="AP58" s="1"/>
      <c r="AQ58" s="1"/>
      <c r="AR58" s="1"/>
      <c r="AS58" s="1"/>
      <c r="AT58" s="1"/>
    </row>
    <row r="59" spans="1:46" ht="21" hidden="1" customHeight="1" x14ac:dyDescent="0.25">
      <c r="A59" s="333"/>
      <c r="B59" s="334"/>
      <c r="C59" s="59" t="s">
        <v>6</v>
      </c>
      <c r="D59" s="12"/>
      <c r="E59" s="12"/>
      <c r="F59" s="154"/>
      <c r="G59" s="43"/>
      <c r="H59" s="154"/>
      <c r="I59" s="119"/>
      <c r="J59" s="12"/>
      <c r="K59" s="80"/>
      <c r="L59" s="12"/>
      <c r="M59" s="15"/>
      <c r="N59" s="30"/>
      <c r="O59" s="18"/>
      <c r="P59" s="68"/>
      <c r="Q59" s="173"/>
      <c r="R59" s="173"/>
      <c r="AC59" s="1"/>
      <c r="AD59" s="1"/>
      <c r="AE59" s="1"/>
      <c r="AF59" s="1"/>
      <c r="AG59" s="1"/>
      <c r="AH59" s="1"/>
      <c r="AI59" s="1"/>
      <c r="AJ59" s="1"/>
      <c r="AK59" s="1"/>
      <c r="AL59" s="1"/>
      <c r="AM59" s="1"/>
      <c r="AN59" s="1"/>
      <c r="AO59" s="1"/>
      <c r="AP59" s="1"/>
      <c r="AQ59" s="1"/>
      <c r="AR59" s="1"/>
      <c r="AS59" s="1"/>
      <c r="AT59" s="1"/>
    </row>
    <row r="60" spans="1:46" ht="21" hidden="1" customHeight="1" x14ac:dyDescent="0.3">
      <c r="A60" s="333"/>
      <c r="B60" s="334"/>
      <c r="C60" s="42" t="s">
        <v>16</v>
      </c>
      <c r="D60" s="39"/>
      <c r="E60" s="39"/>
      <c r="F60" s="154"/>
      <c r="G60" s="44"/>
      <c r="H60" s="154"/>
      <c r="I60" s="45"/>
      <c r="J60" s="39"/>
      <c r="K60" s="80"/>
      <c r="L60" s="39"/>
      <c r="M60" s="15"/>
      <c r="N60" s="15"/>
      <c r="O60" s="171"/>
      <c r="P60" s="169"/>
      <c r="Q60" s="173"/>
      <c r="R60" s="173"/>
      <c r="AC60" s="1"/>
      <c r="AD60" s="1"/>
      <c r="AE60" s="1"/>
      <c r="AF60" s="1"/>
      <c r="AG60" s="1"/>
      <c r="AH60" s="1"/>
      <c r="AI60" s="1"/>
      <c r="AJ60" s="1"/>
      <c r="AK60" s="1"/>
      <c r="AL60" s="1"/>
      <c r="AM60" s="1"/>
      <c r="AN60" s="1"/>
      <c r="AO60" s="1"/>
      <c r="AP60" s="1"/>
      <c r="AQ60" s="1"/>
      <c r="AR60" s="1"/>
      <c r="AS60" s="1"/>
      <c r="AT60" s="1"/>
    </row>
    <row r="61" spans="1:46" ht="21" hidden="1" customHeight="1" x14ac:dyDescent="0.3">
      <c r="A61" s="333"/>
      <c r="B61" s="334"/>
      <c r="C61" s="61" t="s">
        <v>15</v>
      </c>
      <c r="D61" s="24"/>
      <c r="E61" s="24"/>
      <c r="F61" s="154"/>
      <c r="G61" s="43"/>
      <c r="H61" s="154"/>
      <c r="I61" s="45"/>
      <c r="J61" s="24"/>
      <c r="K61" s="80"/>
      <c r="L61" s="24"/>
      <c r="M61" s="15"/>
      <c r="N61" s="15"/>
      <c r="O61" s="171"/>
      <c r="P61" s="169"/>
      <c r="Q61" s="173"/>
      <c r="R61" s="173"/>
      <c r="AC61" s="1"/>
      <c r="AD61" s="1"/>
      <c r="AE61" s="1"/>
      <c r="AF61" s="1"/>
      <c r="AG61" s="1"/>
      <c r="AH61" s="1"/>
      <c r="AI61" s="1"/>
      <c r="AJ61" s="1"/>
      <c r="AK61" s="1"/>
      <c r="AL61" s="1"/>
      <c r="AM61" s="1"/>
      <c r="AN61" s="1"/>
      <c r="AO61" s="1"/>
      <c r="AP61" s="1"/>
      <c r="AQ61" s="1"/>
      <c r="AR61" s="1"/>
      <c r="AS61" s="1"/>
      <c r="AT61" s="1"/>
    </row>
    <row r="62" spans="1:46" ht="21" hidden="1" customHeight="1" x14ac:dyDescent="0.3">
      <c r="A62" s="333"/>
      <c r="B62" s="334"/>
      <c r="C62" s="58"/>
      <c r="D62" s="25"/>
      <c r="E62" s="25"/>
      <c r="F62" s="77"/>
      <c r="G62" s="43"/>
      <c r="H62" s="154"/>
      <c r="I62" s="45"/>
      <c r="J62" s="25"/>
      <c r="K62" s="81"/>
      <c r="L62" s="25"/>
      <c r="M62" s="15"/>
      <c r="N62" s="30"/>
      <c r="O62" s="171"/>
      <c r="P62" s="169"/>
      <c r="Q62" s="173"/>
      <c r="R62" s="173"/>
      <c r="AC62" s="1"/>
      <c r="AD62" s="1"/>
      <c r="AE62" s="1"/>
      <c r="AF62" s="1"/>
      <c r="AG62" s="1"/>
      <c r="AH62" s="1"/>
      <c r="AI62" s="1"/>
      <c r="AJ62" s="1"/>
      <c r="AK62" s="1"/>
      <c r="AL62" s="1"/>
      <c r="AM62" s="1"/>
      <c r="AN62" s="1"/>
      <c r="AO62" s="1"/>
      <c r="AP62" s="1"/>
      <c r="AQ62" s="1"/>
      <c r="AR62" s="1"/>
      <c r="AS62" s="1"/>
      <c r="AT62" s="1"/>
    </row>
    <row r="63" spans="1:46" ht="21.75" hidden="1" thickBot="1" x14ac:dyDescent="0.3">
      <c r="A63" s="22"/>
      <c r="B63" s="22"/>
      <c r="C63" s="23"/>
      <c r="D63" s="6"/>
      <c r="E63" s="6"/>
      <c r="F63" s="6"/>
      <c r="G63" s="23"/>
      <c r="H63" s="23"/>
      <c r="I63" s="23"/>
      <c r="J63" s="23"/>
      <c r="K63" s="23"/>
      <c r="L63" s="23"/>
      <c r="M63" s="16"/>
      <c r="N63" s="16"/>
      <c r="O63" s="161" t="s">
        <v>79</v>
      </c>
      <c r="Q63" s="173"/>
      <c r="R63" s="173"/>
      <c r="AC63" s="1"/>
      <c r="AD63" s="1"/>
      <c r="AE63" s="1"/>
      <c r="AF63" s="1"/>
      <c r="AG63" s="1"/>
      <c r="AH63" s="1"/>
      <c r="AI63" s="1"/>
      <c r="AJ63" s="1"/>
      <c r="AK63" s="1"/>
      <c r="AL63" s="1"/>
      <c r="AM63" s="1"/>
      <c r="AN63" s="1"/>
      <c r="AO63" s="1"/>
      <c r="AP63" s="1"/>
      <c r="AQ63" s="1"/>
      <c r="AR63" s="1"/>
      <c r="AS63" s="1"/>
      <c r="AT63" s="1"/>
    </row>
    <row r="64" spans="1:46" ht="47.25" hidden="1" thickBot="1" x14ac:dyDescent="0.4">
      <c r="A64" s="335" t="s">
        <v>29</v>
      </c>
      <c r="B64" s="336"/>
      <c r="C64" s="336"/>
      <c r="D64" s="123" t="s">
        <v>80</v>
      </c>
      <c r="E64" s="123"/>
      <c r="F64" s="111"/>
      <c r="G64" s="113"/>
      <c r="H64" s="177"/>
      <c r="I64" s="112"/>
      <c r="J64" s="123"/>
      <c r="K64" s="111"/>
      <c r="L64" s="177"/>
      <c r="M64" s="33"/>
      <c r="N64" s="32"/>
      <c r="O64" s="32"/>
      <c r="P64" s="32"/>
      <c r="Q64" s="173"/>
      <c r="R64" s="173"/>
      <c r="AC64" s="1"/>
      <c r="AD64" s="1"/>
      <c r="AE64" s="1"/>
      <c r="AF64" s="1"/>
      <c r="AG64" s="1"/>
      <c r="AH64" s="1"/>
      <c r="AI64" s="1"/>
      <c r="AJ64" s="1"/>
      <c r="AK64" s="1"/>
      <c r="AL64" s="1"/>
      <c r="AM64" s="1"/>
      <c r="AN64" s="1"/>
      <c r="AO64" s="1"/>
      <c r="AP64" s="1"/>
      <c r="AQ64" s="1"/>
      <c r="AR64" s="1"/>
      <c r="AS64" s="1"/>
      <c r="AT64" s="1"/>
    </row>
    <row r="65" spans="1:18" s="1" customFormat="1" x14ac:dyDescent="0.25">
      <c r="Q65" s="173"/>
      <c r="R65" s="173"/>
    </row>
    <row r="66" spans="1:18" s="1" customFormat="1" ht="23.25" x14ac:dyDescent="0.35">
      <c r="A66" s="74" t="s">
        <v>20</v>
      </c>
      <c r="B66" s="75"/>
      <c r="Q66" s="173"/>
      <c r="R66" s="173"/>
    </row>
    <row r="67" spans="1:18" s="1" customFormat="1" ht="21" x14ac:dyDescent="0.35">
      <c r="A67" s="67"/>
      <c r="B67" s="75" t="s">
        <v>21</v>
      </c>
    </row>
    <row r="68" spans="1:18" s="1" customFormat="1" ht="21" x14ac:dyDescent="0.35">
      <c r="A68" s="67"/>
      <c r="B68" s="75" t="s">
        <v>22</v>
      </c>
    </row>
    <row r="69" spans="1:18" s="1" customFormat="1" ht="21" x14ac:dyDescent="0.35">
      <c r="A69" s="67"/>
      <c r="B69" s="75" t="s">
        <v>23</v>
      </c>
    </row>
    <row r="70" spans="1:18" s="1" customFormat="1" ht="21" x14ac:dyDescent="0.35">
      <c r="A70" s="67"/>
      <c r="B70" s="75" t="s">
        <v>24</v>
      </c>
    </row>
    <row r="71" spans="1:18" s="1" customFormat="1" ht="21" x14ac:dyDescent="0.35">
      <c r="A71" s="67"/>
      <c r="B71" s="75" t="s">
        <v>25</v>
      </c>
    </row>
    <row r="72" spans="1:18" s="1" customFormat="1" ht="21" x14ac:dyDescent="0.35">
      <c r="A72" s="67"/>
      <c r="B72" s="75" t="s">
        <v>26</v>
      </c>
    </row>
    <row r="73" spans="1:18" s="1" customFormat="1" ht="21" x14ac:dyDescent="0.35">
      <c r="A73" s="67"/>
      <c r="B73" s="75" t="s">
        <v>27</v>
      </c>
    </row>
    <row r="74" spans="1:18" s="1" customFormat="1" ht="21" x14ac:dyDescent="0.35">
      <c r="A74" s="67"/>
      <c r="B74" s="75"/>
    </row>
  </sheetData>
  <mergeCells count="30">
    <mergeCell ref="J3:J5"/>
    <mergeCell ref="K3:K5"/>
    <mergeCell ref="L3:L5"/>
    <mergeCell ref="A4:B4"/>
    <mergeCell ref="A5:B5"/>
    <mergeCell ref="H3:H5"/>
    <mergeCell ref="I3:I5"/>
    <mergeCell ref="D3:D5"/>
    <mergeCell ref="E3:E5"/>
    <mergeCell ref="F3:F5"/>
    <mergeCell ref="G3:G5"/>
    <mergeCell ref="A24:B24"/>
    <mergeCell ref="C22:C25"/>
    <mergeCell ref="A25:B25"/>
    <mergeCell ref="A26:B26"/>
    <mergeCell ref="A40:B45"/>
    <mergeCell ref="A22:B22"/>
    <mergeCell ref="Q54:R54"/>
    <mergeCell ref="A57:B62"/>
    <mergeCell ref="A64:C64"/>
    <mergeCell ref="Q27:R27"/>
    <mergeCell ref="A28:B30"/>
    <mergeCell ref="Q29:R29"/>
    <mergeCell ref="Q32:R32"/>
    <mergeCell ref="A33:B37"/>
    <mergeCell ref="A48:B52"/>
    <mergeCell ref="A54:C54"/>
    <mergeCell ref="O34:O36"/>
    <mergeCell ref="D54:I54"/>
    <mergeCell ref="O29:O30"/>
  </mergeCells>
  <pageMargins left="0.70866141732283472" right="0.70866141732283472" top="0.74803149606299213" bottom="0.74803149606299213" header="0.31496062992125984" footer="0.31496062992125984"/>
  <pageSetup paperSize="8" scale="39"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73"/>
  <sheetViews>
    <sheetView zoomScale="60" zoomScaleNormal="60" workbookViewId="0">
      <pane xSplit="2" ySplit="2" topLeftCell="C3" activePane="bottomRight" state="frozen"/>
      <selection pane="topRight" activeCell="C1" sqref="C1"/>
      <selection pane="bottomLeft" activeCell="A3" sqref="A3"/>
      <selection pane="bottomRight" activeCell="P33" sqref="P33"/>
    </sheetView>
  </sheetViews>
  <sheetFormatPr defaultColWidth="35.75" defaultRowHeight="15.75" x14ac:dyDescent="0.25"/>
  <cols>
    <col min="1" max="1" width="38"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6" max="28" width="35.75" style="1"/>
  </cols>
  <sheetData>
    <row r="1" spans="1:28" s="1" customFormat="1" ht="58.5" customHeight="1" thickBot="1" x14ac:dyDescent="0.3">
      <c r="A1" s="114" t="s">
        <v>59</v>
      </c>
      <c r="B1" s="114"/>
      <c r="C1" s="114"/>
      <c r="D1" s="115"/>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W2"/>
      <c r="X2"/>
      <c r="Y2"/>
      <c r="Z2"/>
      <c r="AA2"/>
      <c r="AB2"/>
    </row>
    <row r="3" spans="1:28" s="1" customFormat="1" ht="26.25" x14ac:dyDescent="0.25">
      <c r="A3" s="54"/>
      <c r="B3" s="54"/>
      <c r="C3" s="47"/>
      <c r="D3" s="351"/>
      <c r="E3" s="351"/>
      <c r="F3" s="351"/>
      <c r="G3" s="351"/>
      <c r="H3" s="351"/>
      <c r="I3" s="351"/>
      <c r="J3" s="351"/>
      <c r="K3" s="351"/>
      <c r="L3" s="351"/>
    </row>
    <row r="4" spans="1:28" s="1" customFormat="1" ht="26.25" x14ac:dyDescent="0.25">
      <c r="A4" s="353" t="s">
        <v>43</v>
      </c>
      <c r="B4" s="353"/>
      <c r="C4" s="78">
        <v>13495</v>
      </c>
      <c r="D4" s="352"/>
      <c r="E4" s="352"/>
      <c r="F4" s="352"/>
      <c r="G4" s="352"/>
      <c r="H4" s="352"/>
      <c r="I4" s="352"/>
      <c r="J4" s="352"/>
      <c r="K4" s="352"/>
      <c r="L4" s="352"/>
    </row>
    <row r="5" spans="1:28" s="1" customFormat="1" ht="26.25" x14ac:dyDescent="0.25">
      <c r="A5" s="353" t="s">
        <v>134</v>
      </c>
      <c r="B5" s="353"/>
      <c r="C5" s="78">
        <f>C4*1</f>
        <v>13495</v>
      </c>
      <c r="D5" s="352"/>
      <c r="E5" s="352"/>
      <c r="F5" s="352"/>
      <c r="G5" s="352"/>
      <c r="H5" s="352"/>
      <c r="I5" s="352"/>
      <c r="J5" s="352"/>
      <c r="K5" s="352"/>
      <c r="L5" s="352"/>
    </row>
    <row r="6" spans="1:28" s="1" customFormat="1" ht="26.25" x14ac:dyDescent="0.25">
      <c r="A6" s="47"/>
      <c r="B6" s="47"/>
      <c r="C6" s="47"/>
      <c r="D6" s="48"/>
      <c r="E6" s="48"/>
      <c r="F6" s="49"/>
      <c r="G6" s="49"/>
      <c r="H6" s="48"/>
      <c r="I6" s="49"/>
      <c r="J6" s="48"/>
      <c r="K6" s="49"/>
      <c r="L6" s="48"/>
    </row>
    <row r="7" spans="1:28" s="1" customFormat="1" ht="26.25" customHeight="1" x14ac:dyDescent="0.4">
      <c r="A7" s="130" t="s">
        <v>45</v>
      </c>
      <c r="B7" s="128" t="s">
        <v>44</v>
      </c>
      <c r="C7" s="77"/>
      <c r="D7" s="105">
        <f>(D8/$C$4)*100</f>
        <v>3.1122638014079289</v>
      </c>
      <c r="E7" s="105">
        <f t="shared" ref="E7:I7" si="0">(E8/$C$4)*100</f>
        <v>71.633938495739159</v>
      </c>
      <c r="F7" s="105">
        <f t="shared" si="0"/>
        <v>7.6324564653575404</v>
      </c>
      <c r="G7" s="106">
        <f>(G8/$C$4)*100</f>
        <v>0</v>
      </c>
      <c r="H7" s="105">
        <f>(H8/$C$4)*100</f>
        <v>17.436087439792516</v>
      </c>
      <c r="I7" s="105">
        <f t="shared" si="0"/>
        <v>0.18525379770285291</v>
      </c>
      <c r="J7" s="95">
        <v>16.899999999999999</v>
      </c>
      <c r="K7" s="95">
        <v>79.599999999999994</v>
      </c>
      <c r="L7" s="95">
        <v>3.5</v>
      </c>
      <c r="M7" s="73"/>
    </row>
    <row r="8" spans="1:28" s="1" customFormat="1" ht="26.25" customHeight="1" x14ac:dyDescent="0.25">
      <c r="A8" s="136"/>
      <c r="B8" s="129" t="s">
        <v>62</v>
      </c>
      <c r="C8" s="77"/>
      <c r="D8" s="51">
        <v>420</v>
      </c>
      <c r="E8" s="51">
        <v>9667</v>
      </c>
      <c r="F8" s="51">
        <v>1030</v>
      </c>
      <c r="G8" s="156">
        <v>0</v>
      </c>
      <c r="H8" s="51">
        <v>2353</v>
      </c>
      <c r="I8" s="51">
        <v>25</v>
      </c>
      <c r="J8" s="96">
        <f>($H$8/100)*J7</f>
        <v>397.65699999999998</v>
      </c>
      <c r="K8" s="96">
        <f>($H$8/100)*K7</f>
        <v>1872.9880000000001</v>
      </c>
      <c r="L8" s="96">
        <f>($H$8/100)*L7</f>
        <v>82.355000000000004</v>
      </c>
      <c r="M8" s="99"/>
    </row>
    <row r="9" spans="1:28" s="1" customFormat="1" ht="26.25" x14ac:dyDescent="0.35">
      <c r="A9" s="130" t="s">
        <v>65</v>
      </c>
      <c r="B9" s="128" t="s">
        <v>63</v>
      </c>
      <c r="C9" s="77"/>
      <c r="D9" s="51">
        <v>420</v>
      </c>
      <c r="E9" s="51">
        <v>9482</v>
      </c>
      <c r="F9" s="51">
        <v>1275</v>
      </c>
      <c r="G9" s="51">
        <v>2</v>
      </c>
      <c r="H9" s="51">
        <v>2251</v>
      </c>
      <c r="I9" s="51">
        <v>65</v>
      </c>
      <c r="J9" s="96"/>
      <c r="K9" s="96"/>
      <c r="L9" s="96"/>
      <c r="M9" s="223">
        <f>SUM(D9:I9)</f>
        <v>13495</v>
      </c>
    </row>
    <row r="10" spans="1:28" s="1" customFormat="1" ht="26.25" customHeight="1" x14ac:dyDescent="0.25">
      <c r="A10" s="136"/>
      <c r="B10" s="129" t="s">
        <v>64</v>
      </c>
      <c r="C10" s="77"/>
      <c r="D10" s="93">
        <f>($C$5/100)*D7</f>
        <v>419.99999999999994</v>
      </c>
      <c r="E10" s="93">
        <f t="shared" ref="E10:I10" si="1">($C$5/100)*E7</f>
        <v>9666.9999999999982</v>
      </c>
      <c r="F10" s="93">
        <f t="shared" si="1"/>
        <v>1030</v>
      </c>
      <c r="G10" s="93">
        <f>($C$5/100)*G7</f>
        <v>0</v>
      </c>
      <c r="H10" s="93">
        <f>($C$5/100)*H7</f>
        <v>2353</v>
      </c>
      <c r="I10" s="93">
        <f t="shared" si="1"/>
        <v>25</v>
      </c>
      <c r="J10" s="97">
        <f>($H$10/100)*J7</f>
        <v>397.65699999999998</v>
      </c>
      <c r="K10" s="97">
        <f>($H$10/100)*K7</f>
        <v>1872.9880000000001</v>
      </c>
      <c r="L10" s="97">
        <f>($H$10/100)*L7</f>
        <v>82.355000000000004</v>
      </c>
      <c r="M10" s="99"/>
    </row>
    <row r="11" spans="1:28" s="1" customFormat="1" ht="26.25" customHeight="1" x14ac:dyDescent="0.25">
      <c r="A11" s="130" t="s">
        <v>66</v>
      </c>
      <c r="B11" s="128" t="s">
        <v>69</v>
      </c>
      <c r="C11" s="77"/>
      <c r="D11" s="51">
        <v>22</v>
      </c>
      <c r="E11" s="51">
        <v>983</v>
      </c>
      <c r="F11" s="52">
        <v>1024</v>
      </c>
      <c r="G11" s="52">
        <v>1</v>
      </c>
      <c r="H11" s="51">
        <v>1348</v>
      </c>
      <c r="I11" s="52">
        <v>21</v>
      </c>
      <c r="J11" s="95">
        <v>5</v>
      </c>
      <c r="K11" s="98">
        <v>5026</v>
      </c>
      <c r="L11" s="95">
        <v>2</v>
      </c>
      <c r="M11" s="99"/>
    </row>
    <row r="12" spans="1:28" s="1" customFormat="1" ht="26.25" customHeight="1" x14ac:dyDescent="0.25">
      <c r="A12" s="130"/>
      <c r="B12" s="128" t="s">
        <v>75</v>
      </c>
      <c r="C12" s="77"/>
      <c r="D12" s="51">
        <v>0.17</v>
      </c>
      <c r="E12" s="51">
        <v>8</v>
      </c>
      <c r="F12" s="52">
        <v>3</v>
      </c>
      <c r="G12" s="52">
        <v>0</v>
      </c>
      <c r="H12" s="51">
        <v>17</v>
      </c>
      <c r="I12" s="52">
        <v>0.01</v>
      </c>
      <c r="J12" s="95"/>
      <c r="K12" s="98"/>
      <c r="L12" s="95"/>
      <c r="M12" s="99"/>
    </row>
    <row r="13" spans="1:28" s="1" customFormat="1" ht="26.25" customHeight="1" x14ac:dyDescent="0.25">
      <c r="B13" s="128" t="s">
        <v>70</v>
      </c>
      <c r="C13" s="77"/>
      <c r="D13" s="158">
        <f>D12/D14</f>
        <v>7.6680198466396029E-3</v>
      </c>
      <c r="E13" s="158">
        <f>E12/E14</f>
        <v>8.0726538849646822E-3</v>
      </c>
      <c r="F13" s="159">
        <f>F12/F14</f>
        <v>2.9211295034079843E-3</v>
      </c>
      <c r="G13" s="159">
        <v>0</v>
      </c>
      <c r="H13" s="158">
        <f>H12/H14</f>
        <v>1.2454212454212455E-2</v>
      </c>
      <c r="I13" s="159">
        <f>I12/I14</f>
        <v>4.7596382674916705E-4</v>
      </c>
      <c r="J13" s="95">
        <v>30.61</v>
      </c>
      <c r="K13" s="98">
        <v>33.07</v>
      </c>
      <c r="L13" s="95">
        <v>455.3</v>
      </c>
      <c r="M13" s="99"/>
    </row>
    <row r="14" spans="1:28" s="1" customFormat="1" ht="26.25" x14ac:dyDescent="0.25">
      <c r="A14" s="47"/>
      <c r="B14" s="128" t="s">
        <v>67</v>
      </c>
      <c r="C14" s="132">
        <f>SUM(D14:I14)</f>
        <v>3427.1800000000003</v>
      </c>
      <c r="D14" s="66">
        <f>D12+D11</f>
        <v>22.17</v>
      </c>
      <c r="E14" s="66">
        <f>E12+E11</f>
        <v>991</v>
      </c>
      <c r="F14" s="102">
        <f>F12+F11</f>
        <v>1027</v>
      </c>
      <c r="G14" s="102">
        <f t="shared" ref="G14:L14" si="2">(G11/(100-G13))*100</f>
        <v>1</v>
      </c>
      <c r="H14" s="102">
        <f>H12+H11</f>
        <v>1365</v>
      </c>
      <c r="I14" s="102">
        <f>I12+I11</f>
        <v>21.01</v>
      </c>
      <c r="J14" s="103">
        <f t="shared" si="2"/>
        <v>7.2056492289955321</v>
      </c>
      <c r="K14" s="103">
        <f t="shared" si="2"/>
        <v>7509.3381144479299</v>
      </c>
      <c r="L14" s="103">
        <f t="shared" si="2"/>
        <v>-0.56290458767238949</v>
      </c>
      <c r="M14" s="104"/>
    </row>
    <row r="15" spans="1:28" s="1" customFormat="1" ht="27" thickBot="1" x14ac:dyDescent="0.3">
      <c r="A15" s="47"/>
      <c r="B15" s="47"/>
      <c r="C15" s="128"/>
      <c r="D15" s="94"/>
      <c r="E15" s="94"/>
      <c r="F15" s="94"/>
      <c r="G15" s="94"/>
      <c r="H15" s="94"/>
      <c r="I15" s="94"/>
      <c r="J15" s="94"/>
      <c r="K15" s="94"/>
      <c r="L15" s="94"/>
    </row>
    <row r="16" spans="1:28" ht="28.5" hidden="1" customHeight="1" x14ac:dyDescent="0.25">
      <c r="A16" s="130" t="s">
        <v>68</v>
      </c>
      <c r="B16" s="65"/>
      <c r="C16" s="141" t="s">
        <v>71</v>
      </c>
      <c r="D16" s="133">
        <f t="shared" ref="D16:I16" si="3">D11/D8</f>
        <v>5.2380952380952382E-2</v>
      </c>
      <c r="E16" s="133">
        <f t="shared" si="3"/>
        <v>0.10168614875349126</v>
      </c>
      <c r="F16" s="147">
        <f t="shared" si="3"/>
        <v>0.99417475728155336</v>
      </c>
      <c r="G16" s="147" t="e">
        <f t="shared" si="3"/>
        <v>#DIV/0!</v>
      </c>
      <c r="H16" s="147">
        <f t="shared" si="3"/>
        <v>0.57288567785805355</v>
      </c>
      <c r="I16" s="147">
        <f t="shared" si="3"/>
        <v>0.84</v>
      </c>
      <c r="J16" s="131">
        <f>J14/J8</f>
        <v>1.8120262510141989E-2</v>
      </c>
      <c r="K16" s="131">
        <f>K14/K8</f>
        <v>4.0092825551727662</v>
      </c>
      <c r="L16" s="131">
        <f>L14/L8</f>
        <v>-6.8350991156868367E-3</v>
      </c>
      <c r="M16" s="1"/>
      <c r="N16" s="1"/>
      <c r="O16" s="1"/>
      <c r="W16"/>
      <c r="X16"/>
      <c r="Y16"/>
      <c r="Z16"/>
      <c r="AA16"/>
      <c r="AB16"/>
    </row>
    <row r="17" spans="1:46" ht="28.5" hidden="1" customHeight="1" x14ac:dyDescent="0.25">
      <c r="A17" s="1"/>
      <c r="B17" s="46"/>
      <c r="C17" s="141" t="s">
        <v>72</v>
      </c>
      <c r="D17" s="133">
        <f>D11/D9</f>
        <v>5.2380952380952382E-2</v>
      </c>
      <c r="E17" s="133">
        <f t="shared" ref="E17:I17" si="4">E11/E9</f>
        <v>0.10367011179076144</v>
      </c>
      <c r="F17" s="133">
        <f t="shared" si="4"/>
        <v>0.80313725490196075</v>
      </c>
      <c r="G17" s="133">
        <f t="shared" si="4"/>
        <v>0.5</v>
      </c>
      <c r="H17" s="133">
        <f t="shared" si="4"/>
        <v>0.5988449577965349</v>
      </c>
      <c r="I17" s="133">
        <f t="shared" si="4"/>
        <v>0.32307692307692309</v>
      </c>
      <c r="J17" s="100"/>
      <c r="K17" s="101"/>
      <c r="L17" s="100"/>
      <c r="M17" s="1"/>
      <c r="N17" s="1"/>
      <c r="O17" s="1"/>
      <c r="W17"/>
      <c r="X17"/>
      <c r="Y17"/>
      <c r="Z17"/>
      <c r="AA17"/>
      <c r="AB17"/>
    </row>
    <row r="18" spans="1:46" ht="28.5" hidden="1" customHeight="1" x14ac:dyDescent="0.25">
      <c r="A18" s="1"/>
      <c r="B18" s="46"/>
      <c r="C18" s="143" t="s">
        <v>73</v>
      </c>
      <c r="D18" s="144">
        <f>D14/D8</f>
        <v>5.278571428571429E-2</v>
      </c>
      <c r="E18" s="144">
        <f t="shared" ref="E18:I18" si="5">E14/E8</f>
        <v>0.10251370642391641</v>
      </c>
      <c r="F18" s="144">
        <f t="shared" si="5"/>
        <v>0.99708737864077668</v>
      </c>
      <c r="G18" s="144" t="e">
        <f t="shared" si="5"/>
        <v>#DIV/0!</v>
      </c>
      <c r="H18" s="144">
        <f t="shared" si="5"/>
        <v>0.58011049723756902</v>
      </c>
      <c r="I18" s="144">
        <f t="shared" si="5"/>
        <v>0.84040000000000004</v>
      </c>
      <c r="J18" s="100"/>
      <c r="K18" s="101"/>
      <c r="L18" s="100"/>
      <c r="M18" s="1"/>
      <c r="N18" s="1"/>
      <c r="O18" s="1"/>
      <c r="W18"/>
      <c r="X18"/>
      <c r="Y18"/>
      <c r="Z18"/>
      <c r="AA18"/>
      <c r="AB18"/>
    </row>
    <row r="19" spans="1:46" ht="28.5" hidden="1" customHeight="1" x14ac:dyDescent="0.25">
      <c r="A19" s="1"/>
      <c r="B19" s="46"/>
      <c r="C19" s="142" t="s">
        <v>74</v>
      </c>
      <c r="D19" s="140">
        <f>D14/D9</f>
        <v>5.278571428571429E-2</v>
      </c>
      <c r="E19" s="140">
        <f t="shared" ref="E19:I19" si="6">E14/E9</f>
        <v>0.1045138156507066</v>
      </c>
      <c r="F19" s="140">
        <f t="shared" si="6"/>
        <v>0.80549019607843142</v>
      </c>
      <c r="G19" s="140">
        <f t="shared" si="6"/>
        <v>0.5</v>
      </c>
      <c r="H19" s="140">
        <f t="shared" si="6"/>
        <v>0.60639715681919149</v>
      </c>
      <c r="I19" s="140">
        <f t="shared" si="6"/>
        <v>0.32323076923076927</v>
      </c>
      <c r="J19" s="100"/>
      <c r="K19" s="101"/>
      <c r="L19" s="100"/>
      <c r="M19" s="1"/>
      <c r="N19" s="1"/>
      <c r="O19" s="1"/>
      <c r="W19"/>
      <c r="X19"/>
      <c r="Y19"/>
      <c r="Z19"/>
      <c r="AA19"/>
      <c r="AB19"/>
    </row>
    <row r="20" spans="1:46" ht="28.5" customHeight="1" x14ac:dyDescent="0.4">
      <c r="A20" s="1"/>
      <c r="B20" s="46"/>
      <c r="C20" s="146" t="s">
        <v>46</v>
      </c>
      <c r="D20" s="134">
        <f>D14/D10</f>
        <v>5.2785714285714297E-2</v>
      </c>
      <c r="E20" s="134">
        <f>E14/E10</f>
        <v>0.10251370642391644</v>
      </c>
      <c r="F20" s="152">
        <f>F14/F10</f>
        <v>0.99708737864077668</v>
      </c>
      <c r="G20" s="152"/>
      <c r="H20" s="152">
        <f>H14/H10</f>
        <v>0.58011049723756902</v>
      </c>
      <c r="I20" s="152"/>
      <c r="J20" s="100"/>
      <c r="K20" s="101"/>
      <c r="L20" s="100"/>
      <c r="M20" s="1"/>
      <c r="N20" s="1"/>
      <c r="O20" s="1"/>
      <c r="W20"/>
      <c r="X20"/>
      <c r="Y20"/>
      <c r="Z20"/>
      <c r="AA20"/>
      <c r="AB20"/>
    </row>
    <row r="21" spans="1:46" ht="28.5" customHeight="1" thickBot="1" x14ac:dyDescent="0.4">
      <c r="A21" s="1"/>
      <c r="B21" s="46"/>
      <c r="C21" s="145" t="s">
        <v>47</v>
      </c>
      <c r="D21" s="138">
        <f t="shared" ref="D21:I21" si="7">D10-D14</f>
        <v>397.82999999999993</v>
      </c>
      <c r="E21" s="138">
        <f t="shared" si="7"/>
        <v>8675.9999999999982</v>
      </c>
      <c r="F21" s="153">
        <f t="shared" si="7"/>
        <v>3</v>
      </c>
      <c r="G21" s="139">
        <f t="shared" si="7"/>
        <v>-1</v>
      </c>
      <c r="H21" s="153">
        <f t="shared" si="7"/>
        <v>988</v>
      </c>
      <c r="I21" s="153">
        <f t="shared" si="7"/>
        <v>3.9899999999999984</v>
      </c>
      <c r="J21" s="131"/>
      <c r="K21" s="131"/>
      <c r="L21" s="131"/>
      <c r="M21" s="223">
        <f>SUM(D21:I21)</f>
        <v>10067.819999999998</v>
      </c>
      <c r="N21" s="1"/>
      <c r="O21" s="1"/>
      <c r="W21"/>
      <c r="X21"/>
      <c r="Y21"/>
      <c r="Z21"/>
      <c r="AA21"/>
      <c r="AB21"/>
    </row>
    <row r="22" spans="1:46" ht="31.5" customHeight="1" thickBot="1" x14ac:dyDescent="0.3">
      <c r="A22" s="354" t="s">
        <v>48</v>
      </c>
      <c r="B22" s="355"/>
      <c r="C22" s="356" t="s">
        <v>93</v>
      </c>
      <c r="D22" s="224"/>
      <c r="E22" s="224"/>
      <c r="F22" s="224"/>
      <c r="G22" s="181"/>
      <c r="H22" s="224"/>
      <c r="I22" s="224"/>
      <c r="J22" s="62"/>
      <c r="K22" s="62"/>
      <c r="L22" s="62"/>
      <c r="M22" s="1"/>
      <c r="O22" s="1"/>
      <c r="Q22" s="173"/>
      <c r="R22" s="173"/>
      <c r="AC22" s="1"/>
      <c r="AD22" s="1"/>
      <c r="AE22" s="1"/>
      <c r="AF22" s="1"/>
      <c r="AG22" s="1"/>
      <c r="AH22" s="1"/>
      <c r="AI22" s="1"/>
      <c r="AJ22" s="1"/>
      <c r="AK22" s="1"/>
      <c r="AL22" s="1"/>
      <c r="AM22" s="1"/>
      <c r="AN22" s="1"/>
      <c r="AO22" s="1"/>
      <c r="AP22" s="1"/>
      <c r="AQ22" s="1"/>
      <c r="AR22" s="1"/>
      <c r="AS22" s="1"/>
      <c r="AT22" s="1"/>
    </row>
    <row r="23" spans="1:46" s="73" customFormat="1" ht="27" thickBot="1" x14ac:dyDescent="0.45">
      <c r="A23" s="189" t="s">
        <v>118</v>
      </c>
      <c r="B23" s="190"/>
      <c r="C23" s="357"/>
      <c r="D23" s="154" t="s">
        <v>384</v>
      </c>
      <c r="E23" s="154" t="s">
        <v>385</v>
      </c>
      <c r="F23" s="154" t="s">
        <v>387</v>
      </c>
      <c r="G23" s="180"/>
      <c r="H23" s="154" t="s">
        <v>388</v>
      </c>
      <c r="I23" s="154" t="s">
        <v>390</v>
      </c>
      <c r="J23" s="187"/>
      <c r="K23" s="82"/>
      <c r="L23" s="82"/>
      <c r="M23" s="185"/>
      <c r="N23" s="185"/>
      <c r="O23" s="185"/>
      <c r="P23" s="186"/>
      <c r="Q23" s="174"/>
      <c r="R23" s="174"/>
    </row>
    <row r="24" spans="1:46" s="73" customFormat="1" ht="27" thickBot="1" x14ac:dyDescent="0.45">
      <c r="A24" s="349" t="s">
        <v>120</v>
      </c>
      <c r="B24" s="350"/>
      <c r="C24" s="357"/>
      <c r="D24" s="154"/>
      <c r="E24" s="225" t="s">
        <v>386</v>
      </c>
      <c r="F24" s="225"/>
      <c r="G24" s="180"/>
      <c r="H24" s="225" t="s">
        <v>389</v>
      </c>
      <c r="I24" s="154"/>
      <c r="J24" s="175"/>
      <c r="K24" s="175"/>
      <c r="L24" s="175"/>
      <c r="M24" s="185"/>
      <c r="N24" s="185"/>
      <c r="O24" s="185"/>
      <c r="P24" s="186"/>
      <c r="Q24" s="174"/>
      <c r="R24" s="174"/>
    </row>
    <row r="25" spans="1:46" s="73" customFormat="1" ht="27" thickBot="1" x14ac:dyDescent="0.45">
      <c r="A25" s="359" t="s">
        <v>119</v>
      </c>
      <c r="B25" s="360"/>
      <c r="C25" s="358"/>
      <c r="D25" s="226"/>
      <c r="E25" s="226"/>
      <c r="F25" s="227"/>
      <c r="G25" s="191"/>
      <c r="H25" s="227"/>
      <c r="I25" s="226"/>
      <c r="J25" s="175"/>
      <c r="K25" s="175"/>
      <c r="L25" s="175"/>
      <c r="M25" s="72"/>
      <c r="N25" s="72"/>
      <c r="O25" s="72"/>
      <c r="Q25" s="174"/>
      <c r="R25" s="174"/>
    </row>
    <row r="26" spans="1:46" ht="71.25" customHeight="1" thickBot="1" x14ac:dyDescent="0.3">
      <c r="A26" s="347" t="s">
        <v>36</v>
      </c>
      <c r="B26" s="348"/>
      <c r="C26" s="108"/>
      <c r="D26" s="188"/>
      <c r="E26" s="188"/>
      <c r="F26" s="188"/>
      <c r="G26" s="188"/>
      <c r="H26" s="188"/>
      <c r="I26" s="188"/>
      <c r="J26" s="109"/>
      <c r="K26" s="109"/>
      <c r="L26" s="110"/>
      <c r="M26" s="41" t="s">
        <v>86</v>
      </c>
      <c r="N26" s="41" t="s">
        <v>37</v>
      </c>
      <c r="O26" s="41" t="s">
        <v>87</v>
      </c>
      <c r="P26" s="86" t="s">
        <v>88</v>
      </c>
      <c r="Q26" s="173"/>
      <c r="R26" s="173"/>
      <c r="AC26" s="1"/>
      <c r="AD26" s="1"/>
      <c r="AE26" s="1"/>
      <c r="AF26" s="1"/>
      <c r="AG26" s="1"/>
      <c r="AH26" s="1"/>
      <c r="AI26" s="1"/>
      <c r="AJ26" s="1"/>
      <c r="AK26" s="1"/>
      <c r="AL26" s="1"/>
      <c r="AM26" s="1"/>
      <c r="AN26" s="1"/>
      <c r="AO26" s="1"/>
      <c r="AP26" s="1"/>
      <c r="AQ26" s="1"/>
      <c r="AR26" s="1"/>
      <c r="AS26" s="1"/>
      <c r="AT26" s="1"/>
    </row>
    <row r="27" spans="1:46" ht="63" customHeight="1" x14ac:dyDescent="0.25">
      <c r="A27" s="84"/>
      <c r="B27" s="85"/>
      <c r="C27" s="107" t="s">
        <v>92</v>
      </c>
      <c r="D27" s="69" t="s">
        <v>28</v>
      </c>
      <c r="E27" s="1"/>
      <c r="F27" s="1"/>
      <c r="G27" s="1"/>
      <c r="H27" s="1"/>
      <c r="I27" s="1"/>
      <c r="J27" s="1"/>
      <c r="K27" s="1"/>
      <c r="L27" s="1"/>
      <c r="M27" s="10"/>
      <c r="N27" s="9"/>
      <c r="O27" s="11"/>
      <c r="P27" s="10"/>
      <c r="Q27" s="332"/>
      <c r="R27" s="332"/>
      <c r="AC27" s="1"/>
      <c r="AD27" s="1"/>
      <c r="AE27" s="1"/>
      <c r="AF27" s="1"/>
      <c r="AG27" s="1"/>
      <c r="AH27" s="1"/>
      <c r="AI27" s="1"/>
      <c r="AJ27" s="1"/>
      <c r="AK27" s="1"/>
      <c r="AL27" s="1"/>
      <c r="AM27" s="1"/>
      <c r="AN27" s="1"/>
      <c r="AO27" s="1"/>
      <c r="AP27" s="1"/>
      <c r="AQ27" s="1"/>
      <c r="AR27" s="1"/>
      <c r="AS27" s="1"/>
      <c r="AT27" s="1"/>
    </row>
    <row r="28" spans="1:46" ht="21" x14ac:dyDescent="0.25">
      <c r="A28" s="337" t="s">
        <v>13</v>
      </c>
      <c r="B28" s="338"/>
      <c r="C28" s="55" t="s">
        <v>91</v>
      </c>
      <c r="D28" s="228" t="s">
        <v>93</v>
      </c>
      <c r="E28" s="228" t="s">
        <v>93</v>
      </c>
      <c r="F28" s="228" t="s">
        <v>93</v>
      </c>
      <c r="G28" s="213" t="s">
        <v>93</v>
      </c>
      <c r="H28" s="228" t="s">
        <v>93</v>
      </c>
      <c r="I28" s="229" t="s">
        <v>93</v>
      </c>
      <c r="J28" s="40"/>
      <c r="K28" s="80"/>
      <c r="L28" s="40"/>
      <c r="M28" s="3" t="s">
        <v>93</v>
      </c>
      <c r="N28" s="204" t="s">
        <v>93</v>
      </c>
      <c r="O28" s="203" t="s">
        <v>93</v>
      </c>
      <c r="P28" s="205" t="s">
        <v>205</v>
      </c>
      <c r="Q28" s="173"/>
      <c r="R28" s="173"/>
      <c r="AC28" s="1"/>
      <c r="AD28" s="1"/>
      <c r="AE28" s="1"/>
      <c r="AF28" s="1"/>
      <c r="AG28" s="1"/>
      <c r="AH28" s="1"/>
      <c r="AI28" s="1"/>
      <c r="AJ28" s="1"/>
      <c r="AK28" s="1"/>
      <c r="AL28" s="1"/>
      <c r="AM28" s="1"/>
      <c r="AN28" s="1"/>
      <c r="AO28" s="1"/>
      <c r="AP28" s="1"/>
      <c r="AQ28" s="1"/>
      <c r="AR28" s="1"/>
      <c r="AS28" s="1"/>
      <c r="AT28" s="1"/>
    </row>
    <row r="29" spans="1:46" ht="42" x14ac:dyDescent="0.25">
      <c r="A29" s="339"/>
      <c r="B29" s="338"/>
      <c r="C29" s="56" t="s">
        <v>89</v>
      </c>
      <c r="D29" s="228" t="s">
        <v>93</v>
      </c>
      <c r="E29" s="228" t="s">
        <v>93</v>
      </c>
      <c r="F29" s="228" t="s">
        <v>93</v>
      </c>
      <c r="G29" s="213" t="s">
        <v>93</v>
      </c>
      <c r="H29" s="228" t="s">
        <v>93</v>
      </c>
      <c r="I29" s="229" t="s">
        <v>93</v>
      </c>
      <c r="J29" s="40"/>
      <c r="K29" s="80"/>
      <c r="L29" s="40"/>
      <c r="M29" s="3" t="s">
        <v>93</v>
      </c>
      <c r="N29" s="204" t="s">
        <v>93</v>
      </c>
      <c r="O29" s="203" t="s">
        <v>93</v>
      </c>
      <c r="P29" s="205" t="s">
        <v>205</v>
      </c>
      <c r="Q29" s="332"/>
      <c r="R29" s="332"/>
      <c r="AC29" s="1"/>
      <c r="AD29" s="1"/>
      <c r="AE29" s="1"/>
      <c r="AF29" s="1"/>
      <c r="AG29" s="1"/>
      <c r="AH29" s="1"/>
      <c r="AI29" s="1"/>
      <c r="AJ29" s="1"/>
      <c r="AK29" s="1"/>
      <c r="AL29" s="1"/>
      <c r="AM29" s="1"/>
      <c r="AN29" s="1"/>
      <c r="AO29" s="1"/>
      <c r="AP29" s="1"/>
      <c r="AQ29" s="1"/>
      <c r="AR29" s="1"/>
      <c r="AS29" s="1"/>
      <c r="AT29" s="1"/>
    </row>
    <row r="30" spans="1:46" ht="21" x14ac:dyDescent="0.25">
      <c r="A30" s="339"/>
      <c r="B30" s="338"/>
      <c r="C30" s="55" t="s">
        <v>90</v>
      </c>
      <c r="D30" s="228" t="s">
        <v>93</v>
      </c>
      <c r="E30" s="228" t="s">
        <v>93</v>
      </c>
      <c r="F30" s="228" t="s">
        <v>93</v>
      </c>
      <c r="G30" s="213" t="s">
        <v>93</v>
      </c>
      <c r="H30" s="228" t="s">
        <v>93</v>
      </c>
      <c r="I30" s="229" t="s">
        <v>93</v>
      </c>
      <c r="J30" s="40"/>
      <c r="K30" s="80"/>
      <c r="L30" s="40"/>
      <c r="M30" s="3" t="s">
        <v>93</v>
      </c>
      <c r="N30" s="204" t="s">
        <v>93</v>
      </c>
      <c r="O30" s="203" t="s">
        <v>93</v>
      </c>
      <c r="P30" s="205" t="s">
        <v>205</v>
      </c>
      <c r="Q30" s="173"/>
      <c r="R30" s="173"/>
      <c r="AC30" s="1"/>
      <c r="AD30" s="1"/>
      <c r="AE30" s="1"/>
      <c r="AF30" s="1"/>
      <c r="AG30" s="1"/>
      <c r="AH30" s="1"/>
      <c r="AI30" s="1"/>
      <c r="AJ30" s="1"/>
      <c r="AK30" s="1"/>
      <c r="AL30" s="1"/>
      <c r="AM30" s="1"/>
      <c r="AN30" s="1"/>
      <c r="AO30" s="1"/>
      <c r="AP30" s="1"/>
      <c r="AQ30" s="1"/>
      <c r="AR30" s="1"/>
      <c r="AS30" s="1"/>
      <c r="AT30" s="1"/>
    </row>
    <row r="31" spans="1:46" ht="21.75" customHeight="1" x14ac:dyDescent="0.25">
      <c r="A31" s="1"/>
      <c r="B31" s="1"/>
      <c r="D31" s="4"/>
      <c r="E31" s="4"/>
      <c r="F31" s="7"/>
      <c r="G31" s="116"/>
      <c r="H31" s="4"/>
      <c r="I31" s="7"/>
      <c r="J31" s="4"/>
      <c r="K31" s="7"/>
      <c r="L31" s="4"/>
      <c r="M31" s="5"/>
      <c r="N31" s="5"/>
      <c r="O31" s="6"/>
      <c r="Q31" s="173"/>
      <c r="R31" s="173"/>
      <c r="AC31" s="1"/>
      <c r="AD31" s="1"/>
      <c r="AE31" s="1"/>
      <c r="AF31" s="1"/>
      <c r="AG31" s="1"/>
      <c r="AH31" s="1"/>
      <c r="AI31" s="1"/>
      <c r="AJ31" s="1"/>
      <c r="AK31" s="1"/>
      <c r="AL31" s="1"/>
      <c r="AM31" s="1"/>
      <c r="AN31" s="1"/>
      <c r="AO31" s="1"/>
      <c r="AP31" s="1"/>
      <c r="AQ31" s="1"/>
      <c r="AR31" s="1"/>
      <c r="AS31" s="1"/>
      <c r="AT31" s="1"/>
    </row>
    <row r="32" spans="1:46" ht="34.5" x14ac:dyDescent="0.25">
      <c r="A32" s="1"/>
      <c r="B32" s="1"/>
      <c r="C32" s="79" t="s">
        <v>100</v>
      </c>
      <c r="D32" s="69" t="s">
        <v>28</v>
      </c>
      <c r="E32" s="1"/>
      <c r="F32" s="9"/>
      <c r="G32" s="117"/>
      <c r="H32" s="1"/>
      <c r="I32" s="9"/>
      <c r="J32" s="1"/>
      <c r="L32" s="1"/>
      <c r="M32" s="10"/>
      <c r="N32" s="10"/>
      <c r="O32" s="11"/>
      <c r="Q32" s="332"/>
      <c r="R32" s="332"/>
      <c r="AC32" s="1"/>
      <c r="AD32" s="1"/>
      <c r="AE32" s="1"/>
      <c r="AF32" s="1"/>
      <c r="AG32" s="1"/>
      <c r="AH32" s="1"/>
      <c r="AI32" s="1"/>
      <c r="AJ32" s="1"/>
      <c r="AK32" s="1"/>
      <c r="AL32" s="1"/>
      <c r="AM32" s="1"/>
      <c r="AN32" s="1"/>
      <c r="AO32" s="1"/>
      <c r="AP32" s="1"/>
      <c r="AQ32" s="1"/>
      <c r="AR32" s="1"/>
      <c r="AS32" s="1"/>
      <c r="AT32" s="1"/>
    </row>
    <row r="33" spans="1:46" ht="21" x14ac:dyDescent="0.25">
      <c r="A33" s="340" t="s">
        <v>7</v>
      </c>
      <c r="B33" s="341"/>
      <c r="C33" s="219" t="s">
        <v>124</v>
      </c>
      <c r="D33" s="228" t="s">
        <v>93</v>
      </c>
      <c r="E33" s="228" t="s">
        <v>93</v>
      </c>
      <c r="F33" s="228" t="s">
        <v>93</v>
      </c>
      <c r="G33" s="213" t="s">
        <v>93</v>
      </c>
      <c r="H33" s="228" t="s">
        <v>93</v>
      </c>
      <c r="I33" s="229" t="s">
        <v>93</v>
      </c>
      <c r="J33" s="40"/>
      <c r="K33" s="80"/>
      <c r="L33" s="40"/>
      <c r="M33" s="3" t="s">
        <v>93</v>
      </c>
      <c r="N33" s="204" t="s">
        <v>93</v>
      </c>
      <c r="O33" s="203" t="s">
        <v>93</v>
      </c>
      <c r="P33" s="205" t="s">
        <v>205</v>
      </c>
      <c r="Q33" s="173"/>
      <c r="R33" s="173"/>
      <c r="AC33" s="1"/>
      <c r="AD33" s="1"/>
      <c r="AE33" s="1"/>
      <c r="AF33" s="1"/>
      <c r="AG33" s="1"/>
      <c r="AH33" s="1"/>
      <c r="AI33" s="1"/>
      <c r="AJ33" s="1"/>
      <c r="AK33" s="1"/>
      <c r="AL33" s="1"/>
      <c r="AM33" s="1"/>
      <c r="AN33" s="1"/>
      <c r="AO33" s="1"/>
      <c r="AP33" s="1"/>
      <c r="AQ33" s="1"/>
      <c r="AR33" s="1"/>
      <c r="AS33" s="1"/>
      <c r="AT33" s="1"/>
    </row>
    <row r="34" spans="1:46" ht="21" customHeight="1" x14ac:dyDescent="0.25">
      <c r="A34" s="340"/>
      <c r="B34" s="341"/>
      <c r="C34" s="219" t="s">
        <v>125</v>
      </c>
      <c r="D34" s="228" t="s">
        <v>93</v>
      </c>
      <c r="E34" s="228" t="s">
        <v>93</v>
      </c>
      <c r="F34" s="228" t="s">
        <v>93</v>
      </c>
      <c r="G34" s="213" t="s">
        <v>93</v>
      </c>
      <c r="H34" s="228" t="s">
        <v>93</v>
      </c>
      <c r="I34" s="229" t="s">
        <v>93</v>
      </c>
      <c r="J34" s="40"/>
      <c r="K34" s="80"/>
      <c r="L34" s="40"/>
      <c r="M34" s="3" t="s">
        <v>93</v>
      </c>
      <c r="N34" s="204" t="s">
        <v>93</v>
      </c>
      <c r="O34" s="203" t="s">
        <v>93</v>
      </c>
      <c r="P34" s="205" t="s">
        <v>205</v>
      </c>
      <c r="Q34" s="173"/>
      <c r="R34" s="173"/>
      <c r="AC34" s="1"/>
      <c r="AD34" s="1"/>
      <c r="AE34" s="1"/>
      <c r="AF34" s="1"/>
      <c r="AG34" s="1"/>
      <c r="AH34" s="1"/>
      <c r="AI34" s="1"/>
      <c r="AJ34" s="1"/>
      <c r="AK34" s="1"/>
      <c r="AL34" s="1"/>
      <c r="AM34" s="1"/>
      <c r="AN34" s="1"/>
      <c r="AO34" s="1"/>
      <c r="AP34" s="1"/>
      <c r="AQ34" s="1"/>
      <c r="AR34" s="1"/>
      <c r="AS34" s="1"/>
      <c r="AT34" s="1"/>
    </row>
    <row r="35" spans="1:46" ht="21" customHeight="1" x14ac:dyDescent="0.25">
      <c r="A35" s="340"/>
      <c r="B35" s="341"/>
      <c r="C35" s="220" t="s">
        <v>123</v>
      </c>
      <c r="D35" s="228" t="s">
        <v>93</v>
      </c>
      <c r="E35" s="228" t="s">
        <v>93</v>
      </c>
      <c r="F35" s="228" t="s">
        <v>93</v>
      </c>
      <c r="G35" s="213" t="s">
        <v>93</v>
      </c>
      <c r="H35" s="228" t="s">
        <v>93</v>
      </c>
      <c r="I35" s="229" t="s">
        <v>93</v>
      </c>
      <c r="J35" s="40"/>
      <c r="K35" s="80"/>
      <c r="L35" s="40"/>
      <c r="M35" s="3" t="s">
        <v>93</v>
      </c>
      <c r="N35" s="204" t="s">
        <v>93</v>
      </c>
      <c r="O35" s="203" t="s">
        <v>93</v>
      </c>
      <c r="P35" s="205" t="s">
        <v>205</v>
      </c>
      <c r="Q35" s="173"/>
      <c r="R35" s="173"/>
      <c r="AC35" s="1"/>
      <c r="AD35" s="1"/>
      <c r="AE35" s="1"/>
      <c r="AF35" s="1"/>
      <c r="AG35" s="1"/>
      <c r="AH35" s="1"/>
      <c r="AI35" s="1"/>
      <c r="AJ35" s="1"/>
      <c r="AK35" s="1"/>
      <c r="AL35" s="1"/>
      <c r="AM35" s="1"/>
      <c r="AN35" s="1"/>
      <c r="AO35" s="1"/>
      <c r="AP35" s="1"/>
      <c r="AQ35" s="1"/>
      <c r="AR35" s="1"/>
      <c r="AS35" s="1"/>
      <c r="AT35" s="1"/>
    </row>
    <row r="36" spans="1:46" ht="63" x14ac:dyDescent="0.25">
      <c r="A36" s="340"/>
      <c r="B36" s="341"/>
      <c r="C36" s="222" t="s">
        <v>122</v>
      </c>
      <c r="D36" s="228" t="s">
        <v>93</v>
      </c>
      <c r="E36" s="228" t="s">
        <v>93</v>
      </c>
      <c r="F36" s="228" t="s">
        <v>93</v>
      </c>
      <c r="G36" s="213" t="s">
        <v>93</v>
      </c>
      <c r="H36" s="228" t="s">
        <v>93</v>
      </c>
      <c r="I36" s="229" t="s">
        <v>93</v>
      </c>
      <c r="J36" s="40"/>
      <c r="K36" s="80"/>
      <c r="L36" s="40"/>
      <c r="M36" s="3" t="s">
        <v>93</v>
      </c>
      <c r="N36" s="204" t="s">
        <v>93</v>
      </c>
      <c r="O36" s="203" t="s">
        <v>93</v>
      </c>
      <c r="P36" s="205" t="s">
        <v>205</v>
      </c>
      <c r="Q36" s="173"/>
      <c r="R36" s="173"/>
      <c r="AC36" s="1"/>
      <c r="AD36" s="1"/>
      <c r="AE36" s="1"/>
      <c r="AF36" s="1"/>
      <c r="AG36" s="1"/>
      <c r="AH36" s="1"/>
      <c r="AI36" s="1"/>
      <c r="AJ36" s="1"/>
      <c r="AK36" s="1"/>
      <c r="AL36" s="1"/>
      <c r="AM36" s="1"/>
      <c r="AN36" s="1"/>
      <c r="AO36" s="1"/>
      <c r="AP36" s="1"/>
      <c r="AQ36" s="1"/>
      <c r="AR36" s="1"/>
      <c r="AS36" s="1"/>
      <c r="AT36" s="1"/>
    </row>
    <row r="37" spans="1:46" ht="21" customHeight="1" x14ac:dyDescent="0.25">
      <c r="A37" s="340"/>
      <c r="B37" s="341"/>
      <c r="C37" s="221" t="s">
        <v>121</v>
      </c>
      <c r="D37" s="228" t="s">
        <v>93</v>
      </c>
      <c r="E37" s="228" t="s">
        <v>93</v>
      </c>
      <c r="F37" s="228" t="s">
        <v>93</v>
      </c>
      <c r="G37" s="213" t="s">
        <v>93</v>
      </c>
      <c r="H37" s="228" t="s">
        <v>93</v>
      </c>
      <c r="I37" s="229" t="s">
        <v>93</v>
      </c>
      <c r="J37" s="40"/>
      <c r="K37" s="80"/>
      <c r="L37" s="40"/>
      <c r="M37" s="3" t="s">
        <v>93</v>
      </c>
      <c r="N37" s="204" t="s">
        <v>93</v>
      </c>
      <c r="O37" s="203" t="s">
        <v>93</v>
      </c>
      <c r="P37" s="205" t="s">
        <v>205</v>
      </c>
      <c r="Q37" s="173"/>
      <c r="R37" s="173"/>
      <c r="AC37" s="1"/>
      <c r="AD37" s="1"/>
      <c r="AE37" s="1"/>
      <c r="AF37" s="1"/>
      <c r="AG37" s="1"/>
      <c r="AH37" s="1"/>
      <c r="AI37" s="1"/>
      <c r="AJ37" s="1"/>
      <c r="AK37" s="1"/>
      <c r="AL37" s="1"/>
      <c r="AM37" s="1"/>
      <c r="AN37" s="1"/>
      <c r="AO37" s="1"/>
      <c r="AP37" s="1"/>
      <c r="AQ37" s="1"/>
      <c r="AR37" s="1"/>
      <c r="AS37" s="1"/>
      <c r="AT37" s="1"/>
    </row>
    <row r="38" spans="1:46" ht="21" customHeight="1" x14ac:dyDescent="0.25">
      <c r="A38" s="178"/>
      <c r="B38" s="196"/>
      <c r="C38" s="83"/>
      <c r="D38" s="199"/>
      <c r="E38" s="199"/>
      <c r="F38" s="199"/>
      <c r="G38" s="200"/>
      <c r="H38" s="199"/>
      <c r="I38" s="200"/>
      <c r="J38" s="197"/>
      <c r="K38" s="184"/>
      <c r="L38" s="197"/>
      <c r="M38" s="201"/>
      <c r="N38" s="201"/>
      <c r="O38" s="202"/>
      <c r="P38" s="198"/>
      <c r="Q38" s="173"/>
      <c r="R38" s="173"/>
      <c r="AC38" s="1"/>
      <c r="AD38" s="1"/>
      <c r="AE38" s="1"/>
      <c r="AF38" s="1"/>
      <c r="AG38" s="1"/>
      <c r="AH38" s="1"/>
      <c r="AI38" s="1"/>
      <c r="AJ38" s="1"/>
      <c r="AK38" s="1"/>
      <c r="AL38" s="1"/>
      <c r="AM38" s="1"/>
      <c r="AN38" s="1"/>
      <c r="AO38" s="1"/>
      <c r="AP38" s="1"/>
      <c r="AQ38" s="1"/>
      <c r="AR38" s="1"/>
      <c r="AS38" s="1"/>
      <c r="AT38" s="1"/>
    </row>
    <row r="39" spans="1:46" ht="21" x14ac:dyDescent="0.25">
      <c r="A39" s="1"/>
      <c r="B39" s="1"/>
      <c r="C39" s="8"/>
      <c r="D39" s="69" t="s">
        <v>41</v>
      </c>
      <c r="E39" s="8"/>
      <c r="F39" s="17"/>
      <c r="G39" s="11"/>
      <c r="H39" s="8"/>
      <c r="I39" s="6"/>
      <c r="J39" s="8"/>
      <c r="L39" s="8"/>
      <c r="M39" s="5"/>
      <c r="N39" s="5"/>
      <c r="O39" s="5"/>
      <c r="Q39" s="173"/>
      <c r="R39" s="173"/>
      <c r="AC39" s="1"/>
      <c r="AD39" s="1"/>
      <c r="AE39" s="1"/>
      <c r="AF39" s="1"/>
      <c r="AG39" s="1"/>
      <c r="AH39" s="1"/>
      <c r="AI39" s="1"/>
      <c r="AJ39" s="1"/>
      <c r="AK39" s="1"/>
      <c r="AL39" s="1"/>
      <c r="AM39" s="1"/>
      <c r="AN39" s="1"/>
      <c r="AO39" s="1"/>
      <c r="AP39" s="1"/>
      <c r="AQ39" s="1"/>
      <c r="AR39" s="1"/>
      <c r="AS39" s="1"/>
      <c r="AT39" s="1"/>
    </row>
    <row r="40" spans="1:46" ht="21" customHeight="1" x14ac:dyDescent="0.25">
      <c r="A40" s="340" t="s">
        <v>3</v>
      </c>
      <c r="B40" s="341"/>
      <c r="C40" s="59" t="s">
        <v>4</v>
      </c>
      <c r="D40" s="228" t="s">
        <v>93</v>
      </c>
      <c r="E40" s="228" t="s">
        <v>93</v>
      </c>
      <c r="F40" s="228" t="s">
        <v>93</v>
      </c>
      <c r="G40" s="213" t="s">
        <v>93</v>
      </c>
      <c r="H40" s="228" t="s">
        <v>93</v>
      </c>
      <c r="I40" s="229" t="s">
        <v>93</v>
      </c>
      <c r="J40" s="40"/>
      <c r="K40" s="80"/>
      <c r="L40" s="40"/>
      <c r="M40" s="3" t="s">
        <v>93</v>
      </c>
      <c r="N40" s="204" t="s">
        <v>93</v>
      </c>
      <c r="O40" s="203" t="s">
        <v>93</v>
      </c>
      <c r="P40" s="205" t="s">
        <v>205</v>
      </c>
      <c r="Q40" s="173"/>
      <c r="R40" s="173"/>
      <c r="AC40" s="1"/>
      <c r="AD40" s="1"/>
      <c r="AE40" s="1"/>
      <c r="AF40" s="1"/>
      <c r="AG40" s="1"/>
      <c r="AH40" s="1"/>
      <c r="AI40" s="1"/>
      <c r="AJ40" s="1"/>
      <c r="AK40" s="1"/>
      <c r="AL40" s="1"/>
      <c r="AM40" s="1"/>
      <c r="AN40" s="1"/>
      <c r="AO40" s="1"/>
      <c r="AP40" s="1"/>
      <c r="AQ40" s="1"/>
      <c r="AR40" s="1"/>
      <c r="AS40" s="1"/>
      <c r="AT40" s="1"/>
    </row>
    <row r="41" spans="1:46" ht="21" customHeight="1" x14ac:dyDescent="0.25">
      <c r="A41" s="340"/>
      <c r="B41" s="341"/>
      <c r="C41" s="83" t="s">
        <v>10</v>
      </c>
      <c r="D41" s="228" t="s">
        <v>93</v>
      </c>
      <c r="E41" s="228" t="s">
        <v>93</v>
      </c>
      <c r="F41" s="228" t="s">
        <v>93</v>
      </c>
      <c r="G41" s="213" t="s">
        <v>93</v>
      </c>
      <c r="H41" s="228" t="s">
        <v>93</v>
      </c>
      <c r="I41" s="229" t="s">
        <v>93</v>
      </c>
      <c r="J41" s="40"/>
      <c r="K41" s="80"/>
      <c r="L41" s="40"/>
      <c r="M41" s="3" t="s">
        <v>93</v>
      </c>
      <c r="N41" s="204" t="s">
        <v>93</v>
      </c>
      <c r="O41" s="203" t="s">
        <v>93</v>
      </c>
      <c r="P41" s="205" t="s">
        <v>205</v>
      </c>
      <c r="Q41" s="173"/>
      <c r="R41" s="173"/>
      <c r="AC41" s="1"/>
      <c r="AD41" s="1"/>
      <c r="AE41" s="1"/>
      <c r="AF41" s="1"/>
      <c r="AG41" s="1"/>
      <c r="AH41" s="1"/>
      <c r="AI41" s="1"/>
      <c r="AJ41" s="1"/>
      <c r="AK41" s="1"/>
      <c r="AL41" s="1"/>
      <c r="AM41" s="1"/>
      <c r="AN41" s="1"/>
      <c r="AO41" s="1"/>
      <c r="AP41" s="1"/>
      <c r="AQ41" s="1"/>
      <c r="AR41" s="1"/>
      <c r="AS41" s="1"/>
      <c r="AT41" s="1"/>
    </row>
    <row r="42" spans="1:46" ht="21" x14ac:dyDescent="0.25">
      <c r="A42" s="340"/>
      <c r="B42" s="341"/>
      <c r="C42" s="59" t="str">
        <f t="shared" ref="C42:C44" si="8">C56</f>
        <v>Others Quota</v>
      </c>
      <c r="D42" s="228" t="s">
        <v>93</v>
      </c>
      <c r="E42" s="228" t="s">
        <v>93</v>
      </c>
      <c r="F42" s="228" t="s">
        <v>93</v>
      </c>
      <c r="G42" s="213" t="s">
        <v>93</v>
      </c>
      <c r="H42" s="228" t="s">
        <v>93</v>
      </c>
      <c r="I42" s="229" t="s">
        <v>93</v>
      </c>
      <c r="J42" s="40"/>
      <c r="K42" s="80"/>
      <c r="L42" s="40"/>
      <c r="M42" s="3" t="s">
        <v>93</v>
      </c>
      <c r="N42" s="204" t="s">
        <v>93</v>
      </c>
      <c r="O42" s="203" t="s">
        <v>93</v>
      </c>
      <c r="P42" s="205" t="s">
        <v>205</v>
      </c>
      <c r="Q42" s="173"/>
      <c r="R42" s="173"/>
      <c r="AC42" s="1"/>
      <c r="AD42" s="1"/>
      <c r="AE42" s="1"/>
      <c r="AF42" s="1"/>
      <c r="AG42" s="1"/>
      <c r="AH42" s="1"/>
      <c r="AI42" s="1"/>
      <c r="AJ42" s="1"/>
      <c r="AK42" s="1"/>
      <c r="AL42" s="1"/>
      <c r="AM42" s="1"/>
      <c r="AN42" s="1"/>
      <c r="AO42" s="1"/>
      <c r="AP42" s="1"/>
      <c r="AQ42" s="1"/>
      <c r="AR42" s="1"/>
      <c r="AS42" s="1"/>
      <c r="AT42" s="1"/>
    </row>
    <row r="43" spans="1:46" ht="21" customHeight="1" x14ac:dyDescent="0.25">
      <c r="A43" s="340"/>
      <c r="B43" s="341"/>
      <c r="C43" s="60" t="str">
        <f t="shared" si="8"/>
        <v>Remove TAC</v>
      </c>
      <c r="D43" s="228" t="s">
        <v>93</v>
      </c>
      <c r="E43" s="228" t="s">
        <v>93</v>
      </c>
      <c r="F43" s="228" t="s">
        <v>93</v>
      </c>
      <c r="G43" s="213" t="s">
        <v>93</v>
      </c>
      <c r="H43" s="228" t="s">
        <v>93</v>
      </c>
      <c r="I43" s="229" t="s">
        <v>93</v>
      </c>
      <c r="J43" s="40"/>
      <c r="K43" s="80"/>
      <c r="L43" s="40"/>
      <c r="M43" s="3" t="s">
        <v>93</v>
      </c>
      <c r="N43" s="204" t="s">
        <v>93</v>
      </c>
      <c r="O43" s="203" t="s">
        <v>93</v>
      </c>
      <c r="P43" s="205" t="s">
        <v>205</v>
      </c>
      <c r="Q43" s="173"/>
      <c r="R43" s="173"/>
      <c r="AC43" s="1"/>
      <c r="AD43" s="1"/>
      <c r="AE43" s="1"/>
      <c r="AF43" s="1"/>
      <c r="AG43" s="1"/>
      <c r="AH43" s="1"/>
      <c r="AI43" s="1"/>
      <c r="AJ43" s="1"/>
      <c r="AK43" s="1"/>
      <c r="AL43" s="1"/>
      <c r="AM43" s="1"/>
      <c r="AN43" s="1"/>
      <c r="AO43" s="1"/>
      <c r="AP43" s="1"/>
      <c r="AQ43" s="1"/>
      <c r="AR43" s="1"/>
      <c r="AS43" s="1"/>
      <c r="AT43" s="1"/>
    </row>
    <row r="44" spans="1:46" ht="21" customHeight="1" x14ac:dyDescent="0.25">
      <c r="A44" s="340"/>
      <c r="B44" s="341"/>
      <c r="C44" s="59" t="str">
        <f t="shared" si="8"/>
        <v xml:space="preserve">Merge TAC regions </v>
      </c>
      <c r="D44" s="228" t="s">
        <v>93</v>
      </c>
      <c r="E44" s="228" t="s">
        <v>93</v>
      </c>
      <c r="F44" s="228" t="s">
        <v>93</v>
      </c>
      <c r="G44" s="213" t="s">
        <v>93</v>
      </c>
      <c r="H44" s="228" t="s">
        <v>93</v>
      </c>
      <c r="I44" s="229" t="s">
        <v>93</v>
      </c>
      <c r="J44" s="40"/>
      <c r="K44" s="80"/>
      <c r="L44" s="40"/>
      <c r="M44" s="3" t="s">
        <v>93</v>
      </c>
      <c r="N44" s="204" t="s">
        <v>93</v>
      </c>
      <c r="O44" s="203" t="s">
        <v>93</v>
      </c>
      <c r="P44" s="205" t="s">
        <v>205</v>
      </c>
      <c r="Q44" s="173"/>
      <c r="R44" s="173"/>
      <c r="AC44" s="1"/>
      <c r="AD44" s="1"/>
      <c r="AE44" s="1"/>
      <c r="AF44" s="1"/>
      <c r="AG44" s="1"/>
      <c r="AH44" s="1"/>
      <c r="AI44" s="1"/>
      <c r="AJ44" s="1"/>
      <c r="AK44" s="1"/>
      <c r="AL44" s="1"/>
      <c r="AM44" s="1"/>
      <c r="AN44" s="1"/>
      <c r="AO44" s="1"/>
      <c r="AP44" s="1"/>
      <c r="AQ44" s="1"/>
      <c r="AR44" s="1"/>
      <c r="AS44" s="1"/>
      <c r="AT44" s="1"/>
    </row>
    <row r="45" spans="1:46" ht="21" customHeight="1" x14ac:dyDescent="0.25">
      <c r="A45" s="1"/>
      <c r="B45" s="1"/>
      <c r="C45" s="1"/>
      <c r="D45" s="1"/>
      <c r="E45" s="1"/>
      <c r="F45" s="6"/>
      <c r="G45" s="122"/>
      <c r="H45" s="1"/>
      <c r="I45" s="6"/>
      <c r="J45" s="1"/>
      <c r="K45" s="6"/>
      <c r="L45" s="1"/>
      <c r="M45" s="5"/>
      <c r="N45" s="5"/>
      <c r="O45" s="5"/>
      <c r="Q45" s="173"/>
      <c r="R45" s="173"/>
      <c r="AC45" s="1"/>
      <c r="AD45" s="1"/>
      <c r="AE45" s="1"/>
      <c r="AF45" s="1"/>
      <c r="AG45" s="1"/>
      <c r="AH45" s="1"/>
      <c r="AI45" s="1"/>
      <c r="AJ45" s="1"/>
      <c r="AK45" s="1"/>
      <c r="AL45" s="1"/>
      <c r="AM45" s="1"/>
      <c r="AN45" s="1"/>
      <c r="AO45" s="1"/>
      <c r="AP45" s="1"/>
      <c r="AQ45" s="1"/>
      <c r="AR45" s="1"/>
      <c r="AS45" s="1"/>
      <c r="AT45" s="1"/>
    </row>
    <row r="46" spans="1:46" ht="34.5" customHeight="1" x14ac:dyDescent="0.25">
      <c r="A46" s="1"/>
      <c r="B46" s="1"/>
      <c r="C46" s="79" t="s">
        <v>38</v>
      </c>
      <c r="D46" s="70" t="s">
        <v>40</v>
      </c>
      <c r="E46" s="37"/>
      <c r="F46" s="7"/>
      <c r="G46" s="121"/>
      <c r="H46" s="37"/>
      <c r="I46" s="7"/>
      <c r="J46" s="37"/>
      <c r="L46" s="37"/>
      <c r="M46" s="5"/>
      <c r="N46" s="5"/>
      <c r="O46" s="5"/>
      <c r="Q46" s="173"/>
      <c r="R46" s="173"/>
      <c r="AC46" s="1"/>
      <c r="AD46" s="1"/>
      <c r="AE46" s="1"/>
      <c r="AF46" s="1"/>
      <c r="AG46" s="1"/>
      <c r="AH46" s="1"/>
      <c r="AI46" s="1"/>
      <c r="AJ46" s="1"/>
      <c r="AK46" s="1"/>
      <c r="AL46" s="1"/>
      <c r="AM46" s="1"/>
      <c r="AN46" s="1"/>
      <c r="AO46" s="1"/>
      <c r="AP46" s="1"/>
      <c r="AQ46" s="1"/>
      <c r="AR46" s="1"/>
      <c r="AS46" s="1"/>
      <c r="AT46" s="1"/>
    </row>
    <row r="47" spans="1:46" ht="21" x14ac:dyDescent="0.25">
      <c r="A47" s="340" t="s">
        <v>2</v>
      </c>
      <c r="B47" s="341"/>
      <c r="C47" s="57" t="s">
        <v>14</v>
      </c>
      <c r="D47" s="228" t="s">
        <v>93</v>
      </c>
      <c r="E47" s="228" t="s">
        <v>93</v>
      </c>
      <c r="F47" s="228" t="s">
        <v>93</v>
      </c>
      <c r="G47" s="213" t="s">
        <v>93</v>
      </c>
      <c r="H47" s="228" t="s">
        <v>93</v>
      </c>
      <c r="I47" s="229" t="s">
        <v>93</v>
      </c>
      <c r="J47" s="40"/>
      <c r="K47" s="80"/>
      <c r="L47" s="40"/>
      <c r="M47" s="3" t="s">
        <v>93</v>
      </c>
      <c r="N47" s="204" t="s">
        <v>93</v>
      </c>
      <c r="O47" s="203" t="s">
        <v>93</v>
      </c>
      <c r="P47" s="205" t="s">
        <v>205</v>
      </c>
      <c r="Q47" s="173"/>
      <c r="R47" s="173"/>
      <c r="AC47" s="1"/>
      <c r="AD47" s="1"/>
      <c r="AE47" s="1"/>
      <c r="AF47" s="1"/>
      <c r="AG47" s="1"/>
      <c r="AH47" s="1"/>
      <c r="AI47" s="1"/>
      <c r="AJ47" s="1"/>
      <c r="AK47" s="1"/>
      <c r="AL47" s="1"/>
      <c r="AM47" s="1"/>
      <c r="AN47" s="1"/>
      <c r="AO47" s="1"/>
      <c r="AP47" s="1"/>
      <c r="AQ47" s="1"/>
      <c r="AR47" s="1"/>
      <c r="AS47" s="1"/>
      <c r="AT47" s="1"/>
    </row>
    <row r="48" spans="1:46" s="1" customFormat="1" ht="21" x14ac:dyDescent="0.25">
      <c r="A48" s="340"/>
      <c r="B48" s="341"/>
      <c r="C48" s="63" t="s">
        <v>30</v>
      </c>
      <c r="D48" s="228" t="s">
        <v>93</v>
      </c>
      <c r="E48" s="228" t="s">
        <v>93</v>
      </c>
      <c r="F48" s="228" t="s">
        <v>93</v>
      </c>
      <c r="G48" s="213" t="s">
        <v>93</v>
      </c>
      <c r="H48" s="228" t="s">
        <v>93</v>
      </c>
      <c r="I48" s="229" t="s">
        <v>93</v>
      </c>
      <c r="J48" s="40"/>
      <c r="K48" s="80"/>
      <c r="L48" s="40"/>
      <c r="M48" s="3" t="s">
        <v>93</v>
      </c>
      <c r="N48" s="204" t="s">
        <v>93</v>
      </c>
      <c r="O48" s="203" t="s">
        <v>93</v>
      </c>
      <c r="P48" s="205" t="s">
        <v>205</v>
      </c>
      <c r="Q48" s="173"/>
      <c r="R48" s="173"/>
    </row>
    <row r="49" spans="1:46" s="1" customFormat="1" ht="21" x14ac:dyDescent="0.35">
      <c r="A49" s="340"/>
      <c r="B49" s="341"/>
      <c r="C49" s="217" t="s">
        <v>31</v>
      </c>
      <c r="D49" s="228" t="s">
        <v>93</v>
      </c>
      <c r="E49" s="228" t="s">
        <v>93</v>
      </c>
      <c r="F49" s="228" t="s">
        <v>93</v>
      </c>
      <c r="G49" s="213" t="s">
        <v>93</v>
      </c>
      <c r="H49" s="228" t="s">
        <v>93</v>
      </c>
      <c r="I49" s="229" t="s">
        <v>93</v>
      </c>
      <c r="J49" s="40"/>
      <c r="K49" s="80"/>
      <c r="L49" s="40"/>
      <c r="M49" s="3" t="s">
        <v>93</v>
      </c>
      <c r="N49" s="204" t="s">
        <v>93</v>
      </c>
      <c r="O49" s="203" t="s">
        <v>93</v>
      </c>
      <c r="P49" s="205" t="s">
        <v>205</v>
      </c>
      <c r="Q49" s="173"/>
      <c r="R49" s="173"/>
    </row>
    <row r="50" spans="1:46" s="1" customFormat="1" ht="21" customHeight="1" x14ac:dyDescent="0.35">
      <c r="A50" s="340"/>
      <c r="B50" s="341"/>
      <c r="C50" s="216"/>
      <c r="D50" s="228"/>
      <c r="E50" s="228"/>
      <c r="F50" s="228"/>
      <c r="G50" s="228"/>
      <c r="H50" s="228"/>
      <c r="I50" s="228"/>
      <c r="J50" s="40"/>
      <c r="K50" s="276"/>
      <c r="L50" s="40"/>
      <c r="M50" s="277"/>
      <c r="N50" s="277"/>
      <c r="O50" s="170"/>
      <c r="P50" s="169"/>
      <c r="Q50" s="173"/>
      <c r="R50" s="173"/>
    </row>
    <row r="51" spans="1:46" s="1" customFormat="1" ht="21" customHeight="1" x14ac:dyDescent="0.35">
      <c r="A51" s="340"/>
      <c r="B51" s="341"/>
      <c r="C51" s="216"/>
      <c r="D51" s="228"/>
      <c r="E51" s="228"/>
      <c r="F51" s="228"/>
      <c r="G51" s="228"/>
      <c r="H51" s="228"/>
      <c r="I51" s="228"/>
      <c r="J51" s="40"/>
      <c r="K51" s="276"/>
      <c r="L51" s="40"/>
      <c r="M51" s="277"/>
      <c r="N51" s="277"/>
      <c r="O51" s="170"/>
      <c r="P51" s="169"/>
      <c r="Q51" s="173"/>
      <c r="R51" s="173"/>
    </row>
    <row r="52" spans="1:46" ht="21.75" thickBot="1" x14ac:dyDescent="0.3">
      <c r="A52" s="1"/>
      <c r="B52" s="1"/>
      <c r="C52" s="4"/>
      <c r="D52" s="4"/>
      <c r="E52" s="4"/>
      <c r="F52" s="6"/>
      <c r="G52" s="16"/>
      <c r="H52" s="4"/>
      <c r="I52" s="6"/>
      <c r="J52" s="4"/>
      <c r="K52" s="16"/>
      <c r="L52" s="4"/>
      <c r="M52" s="5"/>
      <c r="N52" s="5"/>
      <c r="O52" s="16"/>
      <c r="Q52" s="173"/>
      <c r="R52" s="173"/>
      <c r="AC52" s="1"/>
      <c r="AD52" s="1"/>
      <c r="AE52" s="1"/>
      <c r="AF52" s="1"/>
      <c r="AG52" s="1"/>
      <c r="AH52" s="1"/>
      <c r="AI52" s="1"/>
      <c r="AJ52" s="1"/>
      <c r="AK52" s="1"/>
      <c r="AL52" s="1"/>
      <c r="AM52" s="1"/>
      <c r="AN52" s="1"/>
      <c r="AO52" s="1"/>
      <c r="AP52" s="1"/>
      <c r="AQ52" s="1"/>
      <c r="AR52" s="1"/>
      <c r="AS52" s="1"/>
      <c r="AT52" s="1"/>
    </row>
    <row r="53" spans="1:46" ht="66.95" customHeight="1" thickBot="1" x14ac:dyDescent="0.3">
      <c r="A53" s="335" t="s">
        <v>254</v>
      </c>
      <c r="B53" s="336"/>
      <c r="C53" s="336"/>
      <c r="D53" s="378" t="s">
        <v>356</v>
      </c>
      <c r="E53" s="379"/>
      <c r="F53" s="379"/>
      <c r="G53" s="379"/>
      <c r="H53" s="379"/>
      <c r="I53" s="380"/>
      <c r="J53" s="123"/>
      <c r="K53" s="111"/>
      <c r="L53" s="177"/>
      <c r="M53" s="32"/>
      <c r="N53" s="32"/>
      <c r="O53" s="32"/>
      <c r="P53" s="32"/>
      <c r="Q53" s="332"/>
      <c r="R53" s="332"/>
      <c r="AC53" s="1"/>
      <c r="AD53" s="1"/>
      <c r="AE53" s="1"/>
      <c r="AF53" s="1"/>
      <c r="AG53" s="1"/>
      <c r="AH53" s="1"/>
      <c r="AI53" s="1"/>
      <c r="AJ53" s="1"/>
      <c r="AK53" s="1"/>
      <c r="AL53" s="1"/>
      <c r="AM53" s="1"/>
      <c r="AN53" s="1"/>
      <c r="AO53" s="1"/>
      <c r="AP53" s="1"/>
      <c r="AQ53" s="1"/>
      <c r="AR53" s="1"/>
      <c r="AS53" s="1"/>
      <c r="AT53" s="1"/>
    </row>
    <row r="54" spans="1:46" ht="23.25" hidden="1" x14ac:dyDescent="0.35">
      <c r="A54" s="19"/>
      <c r="B54" s="20"/>
      <c r="C54" s="6"/>
      <c r="D54" s="6"/>
      <c r="E54" s="6"/>
      <c r="F54" s="5"/>
      <c r="G54" s="120"/>
      <c r="H54" s="6"/>
      <c r="I54" s="5"/>
      <c r="J54" s="6"/>
      <c r="K54" s="5"/>
      <c r="L54" s="6"/>
      <c r="M54" s="5"/>
      <c r="N54" s="5"/>
      <c r="O54" s="5"/>
      <c r="Q54" s="173"/>
      <c r="R54" s="173"/>
      <c r="AC54" s="1"/>
      <c r="AD54" s="1"/>
      <c r="AE54" s="1"/>
      <c r="AF54" s="1"/>
      <c r="AG54" s="1"/>
      <c r="AH54" s="1"/>
      <c r="AI54" s="1"/>
      <c r="AJ54" s="1"/>
      <c r="AK54" s="1"/>
      <c r="AL54" s="1"/>
      <c r="AM54" s="1"/>
      <c r="AN54" s="1"/>
      <c r="AO54" s="1"/>
      <c r="AP54" s="1"/>
      <c r="AQ54" s="1"/>
      <c r="AR54" s="1"/>
      <c r="AS54" s="1"/>
      <c r="AT54" s="1"/>
    </row>
    <row r="55" spans="1:46" ht="21" hidden="1" x14ac:dyDescent="0.25">
      <c r="A55" s="1"/>
      <c r="B55" s="1"/>
      <c r="C55" s="17"/>
      <c r="D55" s="71" t="s">
        <v>39</v>
      </c>
      <c r="E55" s="17"/>
      <c r="F55" s="7"/>
      <c r="G55" s="121"/>
      <c r="H55" s="17"/>
      <c r="I55" s="7"/>
      <c r="J55" s="17"/>
      <c r="L55" s="17"/>
      <c r="M55" s="5"/>
      <c r="N55" s="5"/>
      <c r="O55" s="17"/>
      <c r="Q55" s="173"/>
      <c r="R55" s="173"/>
      <c r="AC55" s="1"/>
      <c r="AD55" s="1"/>
      <c r="AE55" s="1"/>
      <c r="AF55" s="1"/>
      <c r="AG55" s="1"/>
      <c r="AH55" s="1"/>
      <c r="AI55" s="1"/>
      <c r="AJ55" s="1"/>
      <c r="AK55" s="1"/>
      <c r="AL55" s="1"/>
      <c r="AM55" s="1"/>
      <c r="AN55" s="1"/>
      <c r="AO55" s="1"/>
      <c r="AP55" s="1"/>
      <c r="AQ55" s="1"/>
      <c r="AR55" s="1"/>
      <c r="AS55" s="1"/>
      <c r="AT55" s="1"/>
    </row>
    <row r="56" spans="1:46" ht="21" hidden="1" customHeight="1" x14ac:dyDescent="0.25">
      <c r="A56" s="333" t="s">
        <v>32</v>
      </c>
      <c r="B56" s="334"/>
      <c r="C56" s="42" t="s">
        <v>11</v>
      </c>
      <c r="D56" s="13" t="s">
        <v>78</v>
      </c>
      <c r="E56" s="13" t="s">
        <v>78</v>
      </c>
      <c r="F56" s="154" t="s">
        <v>78</v>
      </c>
      <c r="G56" s="43"/>
      <c r="H56" s="154" t="s">
        <v>78</v>
      </c>
      <c r="I56" s="45"/>
      <c r="J56" s="13"/>
      <c r="K56" s="80"/>
      <c r="L56" s="13"/>
      <c r="M56" s="15"/>
      <c r="N56" s="30"/>
      <c r="P56" s="68"/>
      <c r="Q56" s="173"/>
      <c r="R56" s="173"/>
      <c r="AC56" s="1"/>
      <c r="AD56" s="1"/>
      <c r="AE56" s="1"/>
      <c r="AF56" s="1"/>
      <c r="AG56" s="1"/>
      <c r="AH56" s="1"/>
      <c r="AI56" s="1"/>
      <c r="AJ56" s="1"/>
      <c r="AK56" s="1"/>
      <c r="AL56" s="1"/>
      <c r="AM56" s="1"/>
      <c r="AN56" s="1"/>
      <c r="AO56" s="1"/>
      <c r="AP56" s="1"/>
      <c r="AQ56" s="1"/>
      <c r="AR56" s="1"/>
      <c r="AS56" s="1"/>
      <c r="AT56" s="1"/>
    </row>
    <row r="57" spans="1:46" ht="21" hidden="1" customHeight="1" x14ac:dyDescent="0.25">
      <c r="A57" s="333"/>
      <c r="B57" s="334"/>
      <c r="C57" s="59" t="s">
        <v>5</v>
      </c>
      <c r="D57" s="38"/>
      <c r="E57" s="38"/>
      <c r="F57" s="77"/>
      <c r="G57" s="44"/>
      <c r="H57" s="154"/>
      <c r="I57" s="118"/>
      <c r="J57" s="38"/>
      <c r="K57" s="81"/>
      <c r="L57" s="38"/>
      <c r="M57" s="21"/>
      <c r="N57" s="31"/>
      <c r="O57" s="2"/>
      <c r="P57" s="68"/>
      <c r="Q57" s="173"/>
      <c r="R57" s="173"/>
      <c r="AC57" s="1"/>
      <c r="AD57" s="1"/>
      <c r="AE57" s="1"/>
      <c r="AF57" s="1"/>
      <c r="AG57" s="1"/>
      <c r="AH57" s="1"/>
      <c r="AI57" s="1"/>
      <c r="AJ57" s="1"/>
      <c r="AK57" s="1"/>
      <c r="AL57" s="1"/>
      <c r="AM57" s="1"/>
      <c r="AN57" s="1"/>
      <c r="AO57" s="1"/>
      <c r="AP57" s="1"/>
      <c r="AQ57" s="1"/>
      <c r="AR57" s="1"/>
      <c r="AS57" s="1"/>
      <c r="AT57" s="1"/>
    </row>
    <row r="58" spans="1:46" ht="21" hidden="1" customHeight="1" x14ac:dyDescent="0.25">
      <c r="A58" s="333"/>
      <c r="B58" s="334"/>
      <c r="C58" s="59" t="s">
        <v>6</v>
      </c>
      <c r="D58" s="12"/>
      <c r="E58" s="12"/>
      <c r="F58" s="154"/>
      <c r="G58" s="43"/>
      <c r="H58" s="154"/>
      <c r="I58" s="119"/>
      <c r="J58" s="12"/>
      <c r="K58" s="80"/>
      <c r="L58" s="12"/>
      <c r="M58" s="15"/>
      <c r="N58" s="30"/>
      <c r="O58" s="18"/>
      <c r="P58" s="68"/>
      <c r="Q58" s="173"/>
      <c r="R58" s="173"/>
      <c r="AC58" s="1"/>
      <c r="AD58" s="1"/>
      <c r="AE58" s="1"/>
      <c r="AF58" s="1"/>
      <c r="AG58" s="1"/>
      <c r="AH58" s="1"/>
      <c r="AI58" s="1"/>
      <c r="AJ58" s="1"/>
      <c r="AK58" s="1"/>
      <c r="AL58" s="1"/>
      <c r="AM58" s="1"/>
      <c r="AN58" s="1"/>
      <c r="AO58" s="1"/>
      <c r="AP58" s="1"/>
      <c r="AQ58" s="1"/>
      <c r="AR58" s="1"/>
      <c r="AS58" s="1"/>
      <c r="AT58" s="1"/>
    </row>
    <row r="59" spans="1:46" ht="21" hidden="1" customHeight="1" x14ac:dyDescent="0.3">
      <c r="A59" s="333"/>
      <c r="B59" s="334"/>
      <c r="C59" s="42" t="s">
        <v>16</v>
      </c>
      <c r="D59" s="39"/>
      <c r="E59" s="39"/>
      <c r="F59" s="154"/>
      <c r="G59" s="44"/>
      <c r="H59" s="154"/>
      <c r="I59" s="45"/>
      <c r="J59" s="39"/>
      <c r="K59" s="80"/>
      <c r="L59" s="39"/>
      <c r="M59" s="15"/>
      <c r="N59" s="15"/>
      <c r="O59" s="171"/>
      <c r="P59" s="169"/>
      <c r="Q59" s="173"/>
      <c r="R59" s="173"/>
      <c r="AC59" s="1"/>
      <c r="AD59" s="1"/>
      <c r="AE59" s="1"/>
      <c r="AF59" s="1"/>
      <c r="AG59" s="1"/>
      <c r="AH59" s="1"/>
      <c r="AI59" s="1"/>
      <c r="AJ59" s="1"/>
      <c r="AK59" s="1"/>
      <c r="AL59" s="1"/>
      <c r="AM59" s="1"/>
      <c r="AN59" s="1"/>
      <c r="AO59" s="1"/>
      <c r="AP59" s="1"/>
      <c r="AQ59" s="1"/>
      <c r="AR59" s="1"/>
      <c r="AS59" s="1"/>
      <c r="AT59" s="1"/>
    </row>
    <row r="60" spans="1:46" ht="21" hidden="1" customHeight="1" x14ac:dyDescent="0.3">
      <c r="A60" s="333"/>
      <c r="B60" s="334"/>
      <c r="C60" s="61" t="s">
        <v>15</v>
      </c>
      <c r="D60" s="24"/>
      <c r="E60" s="24"/>
      <c r="F60" s="154"/>
      <c r="G60" s="43"/>
      <c r="H60" s="154"/>
      <c r="I60" s="45"/>
      <c r="J60" s="24"/>
      <c r="K60" s="80"/>
      <c r="L60" s="24"/>
      <c r="M60" s="15"/>
      <c r="N60" s="15"/>
      <c r="O60" s="171"/>
      <c r="P60" s="169"/>
      <c r="Q60" s="173"/>
      <c r="R60" s="173"/>
      <c r="AC60" s="1"/>
      <c r="AD60" s="1"/>
      <c r="AE60" s="1"/>
      <c r="AF60" s="1"/>
      <c r="AG60" s="1"/>
      <c r="AH60" s="1"/>
      <c r="AI60" s="1"/>
      <c r="AJ60" s="1"/>
      <c r="AK60" s="1"/>
      <c r="AL60" s="1"/>
      <c r="AM60" s="1"/>
      <c r="AN60" s="1"/>
      <c r="AO60" s="1"/>
      <c r="AP60" s="1"/>
      <c r="AQ60" s="1"/>
      <c r="AR60" s="1"/>
      <c r="AS60" s="1"/>
      <c r="AT60" s="1"/>
    </row>
    <row r="61" spans="1:46" ht="21" hidden="1" customHeight="1" x14ac:dyDescent="0.3">
      <c r="A61" s="333"/>
      <c r="B61" s="334"/>
      <c r="C61" s="58"/>
      <c r="D61" s="25"/>
      <c r="E61" s="25"/>
      <c r="F61" s="77"/>
      <c r="G61" s="43"/>
      <c r="H61" s="154"/>
      <c r="I61" s="45"/>
      <c r="J61" s="25"/>
      <c r="K61" s="81"/>
      <c r="L61" s="25"/>
      <c r="M61" s="15"/>
      <c r="N61" s="30"/>
      <c r="O61" s="171"/>
      <c r="P61" s="169"/>
      <c r="Q61" s="173"/>
      <c r="R61" s="173"/>
      <c r="AC61" s="1"/>
      <c r="AD61" s="1"/>
      <c r="AE61" s="1"/>
      <c r="AF61" s="1"/>
      <c r="AG61" s="1"/>
      <c r="AH61" s="1"/>
      <c r="AI61" s="1"/>
      <c r="AJ61" s="1"/>
      <c r="AK61" s="1"/>
      <c r="AL61" s="1"/>
      <c r="AM61" s="1"/>
      <c r="AN61" s="1"/>
      <c r="AO61" s="1"/>
      <c r="AP61" s="1"/>
      <c r="AQ61" s="1"/>
      <c r="AR61" s="1"/>
      <c r="AS61" s="1"/>
      <c r="AT61" s="1"/>
    </row>
    <row r="62" spans="1:46" ht="21.75" hidden="1" thickBot="1" x14ac:dyDescent="0.3">
      <c r="A62" s="22"/>
      <c r="B62" s="22"/>
      <c r="C62" s="23"/>
      <c r="D62" s="6"/>
      <c r="E62" s="6"/>
      <c r="F62" s="6"/>
      <c r="G62" s="23"/>
      <c r="H62" s="23"/>
      <c r="I62" s="23"/>
      <c r="J62" s="23"/>
      <c r="K62" s="23"/>
      <c r="L62" s="23"/>
      <c r="M62" s="16"/>
      <c r="N62" s="16"/>
      <c r="O62" s="161" t="s">
        <v>79</v>
      </c>
      <c r="Q62" s="173"/>
      <c r="R62" s="173"/>
      <c r="AC62" s="1"/>
      <c r="AD62" s="1"/>
      <c r="AE62" s="1"/>
      <c r="AF62" s="1"/>
      <c r="AG62" s="1"/>
      <c r="AH62" s="1"/>
      <c r="AI62" s="1"/>
      <c r="AJ62" s="1"/>
      <c r="AK62" s="1"/>
      <c r="AL62" s="1"/>
      <c r="AM62" s="1"/>
      <c r="AN62" s="1"/>
      <c r="AO62" s="1"/>
      <c r="AP62" s="1"/>
      <c r="AQ62" s="1"/>
      <c r="AR62" s="1"/>
      <c r="AS62" s="1"/>
      <c r="AT62" s="1"/>
    </row>
    <row r="63" spans="1:46" ht="60" hidden="1" customHeight="1" x14ac:dyDescent="0.35">
      <c r="A63" s="335" t="s">
        <v>29</v>
      </c>
      <c r="B63" s="336"/>
      <c r="C63" s="336"/>
      <c r="D63" s="123" t="s">
        <v>80</v>
      </c>
      <c r="E63" s="123"/>
      <c r="F63" s="111"/>
      <c r="G63" s="113"/>
      <c r="H63" s="177"/>
      <c r="I63" s="112"/>
      <c r="J63" s="123"/>
      <c r="K63" s="111"/>
      <c r="L63" s="177"/>
      <c r="M63" s="33"/>
      <c r="N63" s="32"/>
      <c r="O63" s="32"/>
      <c r="P63" s="32"/>
      <c r="Q63" s="173"/>
      <c r="R63" s="173"/>
      <c r="AC63" s="1"/>
      <c r="AD63" s="1"/>
      <c r="AE63" s="1"/>
      <c r="AF63" s="1"/>
      <c r="AG63" s="1"/>
      <c r="AH63" s="1"/>
      <c r="AI63" s="1"/>
      <c r="AJ63" s="1"/>
      <c r="AK63" s="1"/>
      <c r="AL63" s="1"/>
      <c r="AM63" s="1"/>
      <c r="AN63" s="1"/>
      <c r="AO63" s="1"/>
      <c r="AP63" s="1"/>
      <c r="AQ63" s="1"/>
      <c r="AR63" s="1"/>
      <c r="AS63" s="1"/>
      <c r="AT63" s="1"/>
    </row>
    <row r="64" spans="1:46" s="1" customFormat="1" x14ac:dyDescent="0.25">
      <c r="Q64" s="173"/>
      <c r="R64" s="173"/>
    </row>
    <row r="65" spans="1:18" s="1" customFormat="1" ht="23.25" x14ac:dyDescent="0.35">
      <c r="A65" s="74" t="s">
        <v>20</v>
      </c>
      <c r="B65" s="75"/>
      <c r="Q65" s="173"/>
      <c r="R65" s="173"/>
    </row>
    <row r="66" spans="1:18" s="1" customFormat="1" ht="21" x14ac:dyDescent="0.35">
      <c r="A66" s="67"/>
      <c r="B66" s="75" t="s">
        <v>21</v>
      </c>
    </row>
    <row r="67" spans="1:18" s="1" customFormat="1" ht="21" x14ac:dyDescent="0.35">
      <c r="A67" s="67"/>
      <c r="B67" s="75" t="s">
        <v>22</v>
      </c>
    </row>
    <row r="68" spans="1:18" s="1" customFormat="1" ht="21" x14ac:dyDescent="0.35">
      <c r="A68" s="67"/>
      <c r="B68" s="75" t="s">
        <v>23</v>
      </c>
    </row>
    <row r="69" spans="1:18" s="1" customFormat="1" ht="21" x14ac:dyDescent="0.35">
      <c r="A69" s="67"/>
      <c r="B69" s="75" t="s">
        <v>24</v>
      </c>
    </row>
    <row r="70" spans="1:18" s="1" customFormat="1" ht="21" x14ac:dyDescent="0.35">
      <c r="A70" s="67"/>
      <c r="B70" s="75" t="s">
        <v>25</v>
      </c>
    </row>
    <row r="71" spans="1:18" s="1" customFormat="1" ht="21" x14ac:dyDescent="0.35">
      <c r="A71" s="67"/>
      <c r="B71" s="75" t="s">
        <v>26</v>
      </c>
    </row>
    <row r="72" spans="1:18" s="1" customFormat="1" ht="21" x14ac:dyDescent="0.35">
      <c r="A72" s="67"/>
      <c r="B72" s="75" t="s">
        <v>27</v>
      </c>
    </row>
    <row r="73" spans="1:18" s="1" customFormat="1" ht="21" x14ac:dyDescent="0.35">
      <c r="A73" s="67"/>
      <c r="B73" s="75"/>
    </row>
  </sheetData>
  <mergeCells count="28">
    <mergeCell ref="J3:J5"/>
    <mergeCell ref="K3:K5"/>
    <mergeCell ref="L3:L5"/>
    <mergeCell ref="A4:B4"/>
    <mergeCell ref="A5:B5"/>
    <mergeCell ref="D3:D5"/>
    <mergeCell ref="E3:E5"/>
    <mergeCell ref="F3:F5"/>
    <mergeCell ref="G3:G5"/>
    <mergeCell ref="H3:H5"/>
    <mergeCell ref="I3:I5"/>
    <mergeCell ref="A22:B22"/>
    <mergeCell ref="C22:C25"/>
    <mergeCell ref="A25:B25"/>
    <mergeCell ref="A26:B26"/>
    <mergeCell ref="A47:B51"/>
    <mergeCell ref="A24:B24"/>
    <mergeCell ref="Q53:R53"/>
    <mergeCell ref="A56:B61"/>
    <mergeCell ref="A63:C63"/>
    <mergeCell ref="Q27:R27"/>
    <mergeCell ref="A28:B30"/>
    <mergeCell ref="Q29:R29"/>
    <mergeCell ref="Q32:R32"/>
    <mergeCell ref="A33:B37"/>
    <mergeCell ref="A40:B44"/>
    <mergeCell ref="A53:C53"/>
    <mergeCell ref="D53:I53"/>
  </mergeCells>
  <pageMargins left="0.70866141732283472" right="0.70866141732283472" top="0.74803149606299213" bottom="0.74803149606299213" header="0.31496062992125984" footer="0.31496062992125984"/>
  <pageSetup paperSize="8" orientation="landscape" verticalDpi="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AT74"/>
  <sheetViews>
    <sheetView zoomScale="60" zoomScaleNormal="60" workbookViewId="0">
      <pane xSplit="2" ySplit="2" topLeftCell="C3" activePane="bottomRight" state="frozen"/>
      <selection pane="topRight" activeCell="C1" sqref="C1"/>
      <selection pane="bottomLeft" activeCell="A3" sqref="A3"/>
      <selection pane="bottomRight" activeCell="D1" sqref="D1"/>
    </sheetView>
  </sheetViews>
  <sheetFormatPr defaultColWidth="35.75" defaultRowHeight="15.75" x14ac:dyDescent="0.25"/>
  <cols>
    <col min="1" max="1" width="37.37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5" width="43.625" customWidth="1"/>
    <col min="16" max="28" width="35.75" style="1"/>
  </cols>
  <sheetData>
    <row r="1" spans="1:28" s="1" customFormat="1" ht="58.5" customHeight="1" thickBot="1" x14ac:dyDescent="0.3">
      <c r="A1" s="114" t="s">
        <v>50</v>
      </c>
      <c r="B1" s="114"/>
      <c r="C1" s="255"/>
      <c r="D1" s="331" t="s">
        <v>426</v>
      </c>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U2"/>
      <c r="V2"/>
      <c r="W2"/>
      <c r="X2"/>
      <c r="Y2"/>
      <c r="Z2"/>
      <c r="AA2"/>
      <c r="AB2"/>
    </row>
    <row r="3" spans="1:28" s="1" customFormat="1" ht="26.25" x14ac:dyDescent="0.25">
      <c r="A3" s="54"/>
      <c r="B3" s="54"/>
      <c r="C3" s="47"/>
      <c r="D3" s="351"/>
      <c r="E3" s="351"/>
      <c r="F3" s="351"/>
      <c r="G3" s="351"/>
      <c r="H3" s="351"/>
      <c r="I3" s="351"/>
      <c r="J3" s="351"/>
      <c r="K3" s="351"/>
      <c r="L3" s="351"/>
    </row>
    <row r="4" spans="1:28" s="1" customFormat="1" ht="26.25" x14ac:dyDescent="0.25">
      <c r="A4" s="353" t="s">
        <v>43</v>
      </c>
      <c r="B4" s="353"/>
      <c r="C4" s="78">
        <v>851</v>
      </c>
      <c r="D4" s="352"/>
      <c r="E4" s="352"/>
      <c r="F4" s="352"/>
      <c r="G4" s="352"/>
      <c r="H4" s="352"/>
      <c r="I4" s="352"/>
      <c r="J4" s="352"/>
      <c r="K4" s="352"/>
      <c r="L4" s="352"/>
    </row>
    <row r="5" spans="1:28" s="1" customFormat="1" ht="26.25" x14ac:dyDescent="0.25">
      <c r="A5" s="353" t="s">
        <v>296</v>
      </c>
      <c r="B5" s="353"/>
      <c r="C5" s="78">
        <f>C4*1.02</f>
        <v>868.02</v>
      </c>
      <c r="D5" s="352"/>
      <c r="E5" s="352"/>
      <c r="F5" s="352"/>
      <c r="G5" s="352"/>
      <c r="H5" s="352"/>
      <c r="I5" s="352"/>
      <c r="J5" s="352"/>
      <c r="K5" s="352"/>
      <c r="L5" s="352"/>
    </row>
    <row r="6" spans="1:28" s="1" customFormat="1" ht="26.25" x14ac:dyDescent="0.25">
      <c r="A6" s="47"/>
      <c r="B6" s="47"/>
      <c r="C6" s="47"/>
      <c r="D6" s="48"/>
      <c r="E6" s="48"/>
      <c r="F6" s="49"/>
      <c r="G6" s="49"/>
      <c r="H6" s="48"/>
      <c r="I6" s="49"/>
      <c r="J6" s="48"/>
      <c r="K6" s="49"/>
      <c r="L6" s="48"/>
    </row>
    <row r="7" spans="1:28" s="1" customFormat="1" ht="26.25" customHeight="1" x14ac:dyDescent="0.4">
      <c r="A7" s="130" t="s">
        <v>45</v>
      </c>
      <c r="B7" s="128" t="s">
        <v>44</v>
      </c>
      <c r="C7" s="77"/>
      <c r="D7" s="105">
        <f>(D8/$C$4)*100</f>
        <v>62.514688601645119</v>
      </c>
      <c r="E7" s="105">
        <f t="shared" ref="E7:I7" si="0">(E8/$C$4)*100</f>
        <v>6.2279670975323151</v>
      </c>
      <c r="F7" s="105">
        <f t="shared" si="0"/>
        <v>3.1727379553466508</v>
      </c>
      <c r="G7" s="106">
        <f>(G8/$C$4)*100</f>
        <v>0</v>
      </c>
      <c r="H7" s="105">
        <f>(H8/$C$4)*100</f>
        <v>28.084606345475908</v>
      </c>
      <c r="I7" s="106">
        <f t="shared" si="0"/>
        <v>0</v>
      </c>
      <c r="J7" s="95">
        <v>16.899999999999999</v>
      </c>
      <c r="K7" s="95">
        <v>79.599999999999994</v>
      </c>
      <c r="L7" s="95">
        <v>3.5</v>
      </c>
      <c r="M7" s="73"/>
    </row>
    <row r="8" spans="1:28" s="1" customFormat="1" ht="26.25" customHeight="1" x14ac:dyDescent="0.25">
      <c r="A8" s="136"/>
      <c r="B8" s="129" t="s">
        <v>62</v>
      </c>
      <c r="C8" s="77"/>
      <c r="D8" s="51">
        <v>532</v>
      </c>
      <c r="E8" s="51">
        <v>53</v>
      </c>
      <c r="F8" s="51">
        <v>27</v>
      </c>
      <c r="G8" s="156">
        <v>0</v>
      </c>
      <c r="H8" s="51">
        <v>239</v>
      </c>
      <c r="I8" s="106">
        <v>0</v>
      </c>
      <c r="J8" s="96">
        <f>($H$8/100)*J7</f>
        <v>40.390999999999998</v>
      </c>
      <c r="K8" s="96">
        <f>($H$8/100)*K7</f>
        <v>190.244</v>
      </c>
      <c r="L8" s="96">
        <f>($H$8/100)*L7</f>
        <v>8.3650000000000002</v>
      </c>
      <c r="M8" s="99"/>
    </row>
    <row r="9" spans="1:28" s="1" customFormat="1" ht="26.25" x14ac:dyDescent="0.25">
      <c r="A9" s="130" t="s">
        <v>65</v>
      </c>
      <c r="B9" s="128" t="s">
        <v>63</v>
      </c>
      <c r="C9" s="77"/>
      <c r="D9" s="92">
        <v>693.05200000000002</v>
      </c>
      <c r="E9" s="92">
        <v>37.984999999999999</v>
      </c>
      <c r="F9" s="92">
        <v>27</v>
      </c>
      <c r="G9" s="156">
        <v>0</v>
      </c>
      <c r="H9" s="92">
        <v>118.413</v>
      </c>
      <c r="I9" s="156">
        <v>0</v>
      </c>
      <c r="J9" s="96"/>
      <c r="K9" s="96"/>
      <c r="L9" s="96"/>
      <c r="M9" s="157">
        <f>SUM(D9:I9)</f>
        <v>876.45</v>
      </c>
    </row>
    <row r="10" spans="1:28" s="1" customFormat="1" ht="26.25" customHeight="1" x14ac:dyDescent="0.25">
      <c r="A10" s="136"/>
      <c r="B10" s="129" t="s">
        <v>64</v>
      </c>
      <c r="C10" s="77"/>
      <c r="D10" s="93">
        <f>($C$5/100)*D7</f>
        <v>542.63999999999987</v>
      </c>
      <c r="E10" s="93">
        <f t="shared" ref="E10:I10" si="1">($C$5/100)*E7</f>
        <v>54.059999999999995</v>
      </c>
      <c r="F10" s="93">
        <f t="shared" si="1"/>
        <v>27.539999999999996</v>
      </c>
      <c r="G10" s="93">
        <f>($C$5/100)*G7</f>
        <v>0</v>
      </c>
      <c r="H10" s="93">
        <f>($C$5/100)*H7</f>
        <v>243.77999999999994</v>
      </c>
      <c r="I10" s="93">
        <f t="shared" si="1"/>
        <v>0</v>
      </c>
      <c r="J10" s="97">
        <f>($H$10/100)*J7</f>
        <v>41.198819999999984</v>
      </c>
      <c r="K10" s="97">
        <f>($H$10/100)*K7</f>
        <v>194.04887999999994</v>
      </c>
      <c r="L10" s="97">
        <f>($H$10/100)*L7</f>
        <v>8.5322999999999976</v>
      </c>
      <c r="M10" s="99"/>
    </row>
    <row r="11" spans="1:28" s="1" customFormat="1" ht="26.25" customHeight="1" x14ac:dyDescent="0.25">
      <c r="A11" s="130" t="s">
        <v>66</v>
      </c>
      <c r="B11" s="128" t="s">
        <v>69</v>
      </c>
      <c r="C11" s="77"/>
      <c r="D11" s="51">
        <v>674</v>
      </c>
      <c r="E11" s="249">
        <v>28</v>
      </c>
      <c r="F11" s="52">
        <v>27</v>
      </c>
      <c r="G11" s="52">
        <v>0</v>
      </c>
      <c r="H11" s="51">
        <v>105</v>
      </c>
      <c r="I11" s="52">
        <v>0</v>
      </c>
      <c r="J11" s="95">
        <v>5</v>
      </c>
      <c r="K11" s="98">
        <v>5026</v>
      </c>
      <c r="L11" s="95">
        <v>2</v>
      </c>
      <c r="M11" s="99"/>
    </row>
    <row r="12" spans="1:28" s="1" customFormat="1" ht="26.25" customHeight="1" x14ac:dyDescent="0.25">
      <c r="A12" s="130"/>
      <c r="B12" s="128" t="s">
        <v>75</v>
      </c>
      <c r="C12" s="77"/>
      <c r="D12" s="51">
        <v>39</v>
      </c>
      <c r="E12" s="51">
        <f>55-14</f>
        <v>41</v>
      </c>
      <c r="F12" s="52">
        <v>7</v>
      </c>
      <c r="G12" s="52">
        <v>0</v>
      </c>
      <c r="H12" s="51">
        <v>9</v>
      </c>
      <c r="I12" s="52">
        <v>0</v>
      </c>
      <c r="J12" s="95"/>
      <c r="K12" s="98"/>
      <c r="L12" s="95"/>
      <c r="M12" s="99"/>
    </row>
    <row r="13" spans="1:28" s="1" customFormat="1" ht="26.25" customHeight="1" x14ac:dyDescent="0.25">
      <c r="B13" s="128" t="s">
        <v>70</v>
      </c>
      <c r="C13" s="77"/>
      <c r="D13" s="158">
        <f>D12/D14</f>
        <v>5.4698457223001401E-2</v>
      </c>
      <c r="E13" s="158">
        <f t="shared" ref="E13:H13" si="2">E12/E14</f>
        <v>0.59420289855072461</v>
      </c>
      <c r="F13" s="158">
        <f t="shared" si="2"/>
        <v>0.20588235294117646</v>
      </c>
      <c r="G13" s="158"/>
      <c r="H13" s="158">
        <f t="shared" si="2"/>
        <v>7.8947368421052627E-2</v>
      </c>
      <c r="I13" s="158"/>
      <c r="J13" s="95">
        <v>30.61</v>
      </c>
      <c r="K13" s="98">
        <v>33.07</v>
      </c>
      <c r="L13" s="95">
        <v>455.3</v>
      </c>
      <c r="M13" s="99"/>
    </row>
    <row r="14" spans="1:28" s="1" customFormat="1" ht="26.25" x14ac:dyDescent="0.25">
      <c r="A14" s="47"/>
      <c r="B14" s="128" t="s">
        <v>67</v>
      </c>
      <c r="C14" s="132">
        <f>SUM(D14:I14)</f>
        <v>930</v>
      </c>
      <c r="D14" s="66">
        <f>D12+D11</f>
        <v>713</v>
      </c>
      <c r="E14" s="66">
        <f t="shared" ref="E14:I14" si="3">E12+E11</f>
        <v>69</v>
      </c>
      <c r="F14" s="66">
        <f t="shared" si="3"/>
        <v>34</v>
      </c>
      <c r="G14" s="66">
        <f t="shared" si="3"/>
        <v>0</v>
      </c>
      <c r="H14" s="66">
        <f t="shared" si="3"/>
        <v>114</v>
      </c>
      <c r="I14" s="66">
        <f t="shared" si="3"/>
        <v>0</v>
      </c>
      <c r="J14" s="103">
        <f t="shared" ref="J14:L14" si="4">(J11/(100-J13))*100</f>
        <v>7.2056492289955321</v>
      </c>
      <c r="K14" s="103">
        <f t="shared" si="4"/>
        <v>7509.3381144479299</v>
      </c>
      <c r="L14" s="103">
        <f t="shared" si="4"/>
        <v>-0.56290458767238949</v>
      </c>
      <c r="M14" s="104"/>
    </row>
    <row r="15" spans="1:28" s="1" customFormat="1" ht="26.25" x14ac:dyDescent="0.25">
      <c r="A15" s="47"/>
      <c r="B15" s="47"/>
      <c r="C15" s="128"/>
      <c r="D15" s="94"/>
      <c r="E15" s="94"/>
      <c r="F15" s="94"/>
      <c r="G15" s="94"/>
      <c r="H15" s="94"/>
      <c r="I15" s="94"/>
      <c r="J15" s="94"/>
      <c r="K15" s="94"/>
      <c r="L15" s="94"/>
    </row>
    <row r="16" spans="1:28" ht="28.5" customHeight="1" x14ac:dyDescent="0.25">
      <c r="A16" s="130" t="s">
        <v>68</v>
      </c>
      <c r="B16" s="65"/>
      <c r="C16" s="141" t="s">
        <v>71</v>
      </c>
      <c r="D16" s="133">
        <f>D11/D8</f>
        <v>1.2669172932330828</v>
      </c>
      <c r="E16" s="133">
        <f>E11/E8</f>
        <v>0.52830188679245282</v>
      </c>
      <c r="F16" s="147">
        <f>F11/F8</f>
        <v>1</v>
      </c>
      <c r="G16" s="147"/>
      <c r="H16" s="147">
        <f>H11/H8</f>
        <v>0.43933054393305437</v>
      </c>
      <c r="I16" s="147"/>
      <c r="J16" s="131">
        <f>J14/J8</f>
        <v>0.17839739617725564</v>
      </c>
      <c r="K16" s="131">
        <f>K14/K8</f>
        <v>39.472141641512636</v>
      </c>
      <c r="L16" s="131">
        <f>L14/L8</f>
        <v>-6.7292837737285061E-2</v>
      </c>
      <c r="M16" s="1"/>
      <c r="N16" s="1"/>
      <c r="O16" s="1"/>
      <c r="U16"/>
      <c r="V16"/>
      <c r="W16"/>
      <c r="X16"/>
      <c r="Y16"/>
      <c r="Z16"/>
      <c r="AA16"/>
      <c r="AB16"/>
    </row>
    <row r="17" spans="1:46" ht="28.5" customHeight="1" x14ac:dyDescent="0.25">
      <c r="A17" s="1"/>
      <c r="B17" s="46"/>
      <c r="C17" s="141" t="s">
        <v>72</v>
      </c>
      <c r="D17" s="133">
        <f>D11/D9</f>
        <v>0.9725099992496955</v>
      </c>
      <c r="E17" s="133">
        <f t="shared" ref="E17:H17" si="5">E11/E9</f>
        <v>0.73713307884691326</v>
      </c>
      <c r="F17" s="133">
        <f t="shared" si="5"/>
        <v>1</v>
      </c>
      <c r="G17" s="133"/>
      <c r="H17" s="133">
        <f t="shared" si="5"/>
        <v>0.88672696410022556</v>
      </c>
      <c r="I17" s="133"/>
      <c r="J17" s="100"/>
      <c r="K17" s="101"/>
      <c r="L17" s="100"/>
      <c r="M17" s="1"/>
      <c r="N17" s="1"/>
      <c r="O17" s="1"/>
      <c r="U17"/>
      <c r="V17"/>
      <c r="W17"/>
      <c r="X17"/>
      <c r="Y17"/>
      <c r="Z17"/>
      <c r="AA17"/>
      <c r="AB17"/>
    </row>
    <row r="18" spans="1:46" ht="28.5" customHeight="1" x14ac:dyDescent="0.25">
      <c r="A18" s="1"/>
      <c r="B18" s="46"/>
      <c r="C18" s="143" t="s">
        <v>73</v>
      </c>
      <c r="D18" s="144">
        <f>D14/D8</f>
        <v>1.3402255639097744</v>
      </c>
      <c r="E18" s="144">
        <f t="shared" ref="E18:H18" si="6">E14/E8</f>
        <v>1.3018867924528301</v>
      </c>
      <c r="F18" s="144">
        <f t="shared" si="6"/>
        <v>1.2592592592592593</v>
      </c>
      <c r="G18" s="144"/>
      <c r="H18" s="144">
        <f t="shared" si="6"/>
        <v>0.47698744769874479</v>
      </c>
      <c r="I18" s="144"/>
      <c r="J18" s="100"/>
      <c r="K18" s="101"/>
      <c r="L18" s="100"/>
      <c r="M18" s="1"/>
      <c r="N18" s="1"/>
      <c r="O18" s="1"/>
      <c r="T18"/>
      <c r="U18"/>
      <c r="V18"/>
      <c r="W18"/>
      <c r="X18"/>
      <c r="Y18"/>
      <c r="Z18"/>
      <c r="AA18"/>
      <c r="AB18"/>
    </row>
    <row r="19" spans="1:46" ht="28.5" customHeight="1" thickBot="1" x14ac:dyDescent="0.3">
      <c r="A19" s="1"/>
      <c r="B19" s="46"/>
      <c r="C19" s="142" t="s">
        <v>74</v>
      </c>
      <c r="D19" s="140">
        <f>D14/D9</f>
        <v>1.0287828330341735</v>
      </c>
      <c r="E19" s="140">
        <f t="shared" ref="E19:H19" si="7">E14/E9</f>
        <v>1.8165065157298934</v>
      </c>
      <c r="F19" s="140">
        <f t="shared" si="7"/>
        <v>1.2592592592592593</v>
      </c>
      <c r="G19" s="140"/>
      <c r="H19" s="140">
        <f t="shared" si="7"/>
        <v>0.96273213245167344</v>
      </c>
      <c r="I19" s="140"/>
      <c r="J19" s="100"/>
      <c r="K19" s="101"/>
      <c r="L19" s="100"/>
      <c r="M19" s="1"/>
      <c r="N19" s="1"/>
      <c r="O19" s="1"/>
      <c r="T19"/>
      <c r="U19"/>
      <c r="V19"/>
      <c r="W19"/>
      <c r="X19"/>
      <c r="Y19"/>
      <c r="Z19"/>
      <c r="AA19"/>
      <c r="AB19"/>
    </row>
    <row r="20" spans="1:46" ht="28.5" customHeight="1" x14ac:dyDescent="0.4">
      <c r="A20" s="1"/>
      <c r="B20" s="46"/>
      <c r="C20" s="146" t="s">
        <v>46</v>
      </c>
      <c r="D20" s="134">
        <f>D14/D10</f>
        <v>1.3139466312840928</v>
      </c>
      <c r="E20" s="134">
        <f>E14/E10</f>
        <v>1.2763596004439512</v>
      </c>
      <c r="F20" s="152">
        <f>F14/F10</f>
        <v>1.2345679012345681</v>
      </c>
      <c r="G20" s="152"/>
      <c r="H20" s="152">
        <f>H14/H10</f>
        <v>0.46763475264582832</v>
      </c>
      <c r="I20" s="152"/>
      <c r="J20" s="100"/>
      <c r="K20" s="101"/>
      <c r="L20" s="100"/>
      <c r="M20" s="1"/>
      <c r="N20" s="1"/>
      <c r="O20" s="1"/>
      <c r="T20"/>
      <c r="U20"/>
      <c r="V20"/>
      <c r="W20"/>
      <c r="X20"/>
      <c r="Y20"/>
      <c r="Z20"/>
      <c r="AA20"/>
      <c r="AB20"/>
    </row>
    <row r="21" spans="1:46" ht="28.5" customHeight="1" thickBot="1" x14ac:dyDescent="0.3">
      <c r="A21" s="1"/>
      <c r="B21" s="46"/>
      <c r="C21" s="145" t="s">
        <v>47</v>
      </c>
      <c r="D21" s="244">
        <f t="shared" ref="D21:I21" si="8">D10-D14</f>
        <v>-170.36000000000013</v>
      </c>
      <c r="E21" s="244">
        <f t="shared" si="8"/>
        <v>-14.940000000000005</v>
      </c>
      <c r="F21" s="244">
        <f t="shared" si="8"/>
        <v>-6.4600000000000044</v>
      </c>
      <c r="G21" s="244">
        <f t="shared" si="8"/>
        <v>0</v>
      </c>
      <c r="H21" s="243">
        <f t="shared" si="8"/>
        <v>129.77999999999994</v>
      </c>
      <c r="I21" s="244">
        <f t="shared" si="8"/>
        <v>0</v>
      </c>
      <c r="J21" s="131"/>
      <c r="K21" s="131"/>
      <c r="L21" s="131"/>
      <c r="M21" s="1"/>
      <c r="N21" s="1"/>
      <c r="O21" s="1"/>
      <c r="T21"/>
      <c r="U21"/>
      <c r="V21"/>
      <c r="W21"/>
      <c r="X21"/>
      <c r="Y21"/>
      <c r="Z21"/>
      <c r="AA21"/>
      <c r="AB21"/>
    </row>
    <row r="22" spans="1:46" ht="31.5" customHeight="1" thickBot="1" x14ac:dyDescent="0.3">
      <c r="A22" s="354" t="s">
        <v>48</v>
      </c>
      <c r="B22" s="355"/>
      <c r="C22" s="356">
        <v>3</v>
      </c>
      <c r="D22" s="192" t="s">
        <v>135</v>
      </c>
      <c r="E22" s="192" t="s">
        <v>84</v>
      </c>
      <c r="F22" s="192" t="s">
        <v>84</v>
      </c>
      <c r="G22" s="181" t="s">
        <v>93</v>
      </c>
      <c r="H22" s="224" t="s">
        <v>85</v>
      </c>
      <c r="I22" s="181" t="s">
        <v>93</v>
      </c>
      <c r="J22" s="62"/>
      <c r="K22" s="62"/>
      <c r="L22" s="62"/>
      <c r="M22" s="1"/>
      <c r="O22" s="1"/>
      <c r="Q22" s="173"/>
      <c r="R22" s="173"/>
      <c r="AC22" s="1"/>
      <c r="AD22" s="1"/>
      <c r="AE22" s="1"/>
      <c r="AF22" s="1"/>
      <c r="AG22" s="1"/>
      <c r="AH22" s="1"/>
      <c r="AI22" s="1"/>
      <c r="AJ22" s="1"/>
      <c r="AK22" s="1"/>
      <c r="AL22" s="1"/>
      <c r="AM22" s="1"/>
      <c r="AN22" s="1"/>
      <c r="AO22" s="1"/>
      <c r="AP22" s="1"/>
      <c r="AQ22" s="1"/>
      <c r="AR22" s="1"/>
      <c r="AS22" s="1"/>
      <c r="AT22" s="1"/>
    </row>
    <row r="23" spans="1:46" s="73" customFormat="1" ht="27" thickBot="1" x14ac:dyDescent="0.45">
      <c r="A23" s="189" t="s">
        <v>118</v>
      </c>
      <c r="B23" s="190"/>
      <c r="C23" s="357"/>
      <c r="D23" s="80" t="s">
        <v>381</v>
      </c>
      <c r="E23" s="193" t="s">
        <v>382</v>
      </c>
      <c r="F23" s="193" t="s">
        <v>298</v>
      </c>
      <c r="G23" s="180"/>
      <c r="H23" s="224" t="s">
        <v>300</v>
      </c>
      <c r="I23" s="180"/>
      <c r="J23" s="187"/>
      <c r="K23" s="82"/>
      <c r="L23" s="82"/>
      <c r="M23" s="185"/>
      <c r="N23" s="185"/>
      <c r="O23" s="185"/>
      <c r="P23" s="186"/>
      <c r="Q23" s="174"/>
      <c r="R23" s="174"/>
    </row>
    <row r="24" spans="1:46" s="73" customFormat="1" ht="27" thickBot="1" x14ac:dyDescent="0.45">
      <c r="A24" s="349" t="s">
        <v>120</v>
      </c>
      <c r="B24" s="350"/>
      <c r="C24" s="357"/>
      <c r="D24" s="80" t="s">
        <v>341</v>
      </c>
      <c r="E24" s="193"/>
      <c r="F24" s="193" t="s">
        <v>299</v>
      </c>
      <c r="G24" s="180"/>
      <c r="H24" s="224" t="s">
        <v>301</v>
      </c>
      <c r="I24" s="180"/>
      <c r="J24" s="175"/>
      <c r="K24" s="175"/>
      <c r="L24" s="175"/>
      <c r="M24" s="185"/>
      <c r="N24" s="185"/>
      <c r="O24" s="185"/>
      <c r="P24" s="186"/>
      <c r="Q24" s="174"/>
      <c r="R24" s="174"/>
    </row>
    <row r="25" spans="1:46" s="73" customFormat="1" ht="27" thickBot="1" x14ac:dyDescent="0.45">
      <c r="A25" s="359" t="s">
        <v>119</v>
      </c>
      <c r="B25" s="360"/>
      <c r="C25" s="358"/>
      <c r="D25" s="194"/>
      <c r="E25" s="194"/>
      <c r="F25" s="195"/>
      <c r="G25" s="191"/>
      <c r="H25" s="227"/>
      <c r="I25" s="191"/>
      <c r="J25" s="175"/>
      <c r="K25" s="175"/>
      <c r="L25" s="175"/>
      <c r="M25" s="72"/>
      <c r="N25" s="72"/>
      <c r="O25" s="72"/>
      <c r="Q25" s="174"/>
      <c r="R25" s="174"/>
    </row>
    <row r="26" spans="1:46" ht="71.25" customHeight="1" thickBot="1" x14ac:dyDescent="0.3">
      <c r="A26" s="347" t="s">
        <v>36</v>
      </c>
      <c r="B26" s="348"/>
      <c r="C26" s="108"/>
      <c r="D26" s="188"/>
      <c r="E26" s="188"/>
      <c r="F26" s="188"/>
      <c r="G26" s="188"/>
      <c r="H26" s="188"/>
      <c r="I26" s="188"/>
      <c r="J26" s="109"/>
      <c r="K26" s="109"/>
      <c r="L26" s="110"/>
      <c r="M26" s="41" t="s">
        <v>86</v>
      </c>
      <c r="N26" s="41" t="s">
        <v>37</v>
      </c>
      <c r="O26" s="41" t="s">
        <v>87</v>
      </c>
      <c r="P26" s="86" t="s">
        <v>88</v>
      </c>
      <c r="Q26" s="173"/>
      <c r="R26" s="173"/>
      <c r="AC26" s="1"/>
      <c r="AD26" s="1"/>
      <c r="AE26" s="1"/>
      <c r="AF26" s="1"/>
      <c r="AG26" s="1"/>
      <c r="AH26" s="1"/>
      <c r="AI26" s="1"/>
      <c r="AJ26" s="1"/>
      <c r="AK26" s="1"/>
      <c r="AL26" s="1"/>
      <c r="AM26" s="1"/>
      <c r="AN26" s="1"/>
      <c r="AO26" s="1"/>
      <c r="AP26" s="1"/>
      <c r="AQ26" s="1"/>
      <c r="AR26" s="1"/>
      <c r="AS26" s="1"/>
      <c r="AT26" s="1"/>
    </row>
    <row r="27" spans="1:46" ht="63" customHeight="1" x14ac:dyDescent="0.25">
      <c r="A27" s="84"/>
      <c r="B27" s="85"/>
      <c r="C27" s="107" t="s">
        <v>92</v>
      </c>
      <c r="D27" s="69" t="s">
        <v>28</v>
      </c>
      <c r="E27" s="1"/>
      <c r="F27" s="1"/>
      <c r="G27" s="1"/>
      <c r="H27" s="1"/>
      <c r="I27" s="1"/>
      <c r="J27" s="1"/>
      <c r="K27" s="1"/>
      <c r="L27" s="1"/>
      <c r="M27" s="10"/>
      <c r="N27" s="9"/>
      <c r="O27" s="11"/>
      <c r="P27" s="10"/>
      <c r="Q27" s="332"/>
      <c r="R27" s="332"/>
      <c r="AC27" s="1"/>
      <c r="AD27" s="1"/>
      <c r="AE27" s="1"/>
      <c r="AF27" s="1"/>
      <c r="AG27" s="1"/>
      <c r="AH27" s="1"/>
      <c r="AI27" s="1"/>
      <c r="AJ27" s="1"/>
      <c r="AK27" s="1"/>
      <c r="AL27" s="1"/>
      <c r="AM27" s="1"/>
      <c r="AN27" s="1"/>
      <c r="AO27" s="1"/>
      <c r="AP27" s="1"/>
      <c r="AQ27" s="1"/>
      <c r="AR27" s="1"/>
      <c r="AS27" s="1"/>
      <c r="AT27" s="1"/>
    </row>
    <row r="28" spans="1:46" ht="60" x14ac:dyDescent="0.25">
      <c r="A28" s="337" t="s">
        <v>13</v>
      </c>
      <c r="B28" s="338"/>
      <c r="C28" s="55" t="s">
        <v>91</v>
      </c>
      <c r="D28" s="206" t="s">
        <v>76</v>
      </c>
      <c r="E28" s="206" t="s">
        <v>76</v>
      </c>
      <c r="F28" s="206" t="s">
        <v>76</v>
      </c>
      <c r="G28" s="214" t="s">
        <v>93</v>
      </c>
      <c r="H28" s="228" t="s">
        <v>76</v>
      </c>
      <c r="I28" s="214" t="s">
        <v>93</v>
      </c>
      <c r="J28" s="40"/>
      <c r="K28" s="80"/>
      <c r="L28" s="40"/>
      <c r="M28" s="3" t="s">
        <v>93</v>
      </c>
      <c r="N28" s="344" t="s">
        <v>258</v>
      </c>
      <c r="O28" s="286" t="s">
        <v>260</v>
      </c>
      <c r="P28" s="287" t="s">
        <v>205</v>
      </c>
      <c r="Q28" s="173"/>
      <c r="R28" s="173"/>
      <c r="AC28" s="1"/>
      <c r="AD28" s="1"/>
      <c r="AE28" s="1"/>
      <c r="AF28" s="1"/>
      <c r="AG28" s="1"/>
      <c r="AH28" s="1"/>
      <c r="AI28" s="1"/>
      <c r="AJ28" s="1"/>
      <c r="AK28" s="1"/>
      <c r="AL28" s="1"/>
      <c r="AM28" s="1"/>
      <c r="AN28" s="1"/>
      <c r="AO28" s="1"/>
      <c r="AP28" s="1"/>
      <c r="AQ28" s="1"/>
      <c r="AR28" s="1"/>
      <c r="AS28" s="1"/>
      <c r="AT28" s="1"/>
    </row>
    <row r="29" spans="1:46" ht="42" x14ac:dyDescent="0.25">
      <c r="A29" s="339"/>
      <c r="B29" s="338"/>
      <c r="C29" s="56" t="s">
        <v>89</v>
      </c>
      <c r="D29" s="206" t="s">
        <v>76</v>
      </c>
      <c r="E29" s="206" t="s">
        <v>76</v>
      </c>
      <c r="F29" s="206" t="s">
        <v>76</v>
      </c>
      <c r="G29" s="214" t="s">
        <v>93</v>
      </c>
      <c r="H29" s="228" t="s">
        <v>76</v>
      </c>
      <c r="I29" s="214" t="s">
        <v>93</v>
      </c>
      <c r="J29" s="34"/>
      <c r="K29" s="80"/>
      <c r="L29" s="34"/>
      <c r="M29" s="3" t="s">
        <v>93</v>
      </c>
      <c r="N29" s="345"/>
      <c r="O29" s="286" t="s">
        <v>166</v>
      </c>
      <c r="P29" s="287" t="s">
        <v>205</v>
      </c>
      <c r="Q29" s="332"/>
      <c r="R29" s="332"/>
      <c r="AC29" s="1"/>
      <c r="AD29" s="1"/>
      <c r="AE29" s="1"/>
      <c r="AF29" s="1"/>
      <c r="AG29" s="1"/>
      <c r="AH29" s="1"/>
      <c r="AI29" s="1"/>
      <c r="AJ29" s="1"/>
      <c r="AK29" s="1"/>
      <c r="AL29" s="1"/>
      <c r="AM29" s="1"/>
      <c r="AN29" s="1"/>
      <c r="AO29" s="1"/>
      <c r="AP29" s="1"/>
      <c r="AQ29" s="1"/>
      <c r="AR29" s="1"/>
      <c r="AS29" s="1"/>
      <c r="AT29" s="1"/>
    </row>
    <row r="30" spans="1:46" ht="26.25" x14ac:dyDescent="0.25">
      <c r="A30" s="339"/>
      <c r="B30" s="338"/>
      <c r="C30" s="55" t="s">
        <v>90</v>
      </c>
      <c r="D30" s="206" t="s">
        <v>76</v>
      </c>
      <c r="E30" s="206" t="s">
        <v>76</v>
      </c>
      <c r="F30" s="206" t="s">
        <v>76</v>
      </c>
      <c r="G30" s="214" t="s">
        <v>93</v>
      </c>
      <c r="H30" s="228" t="s">
        <v>76</v>
      </c>
      <c r="I30" s="214" t="s">
        <v>93</v>
      </c>
      <c r="J30" s="35"/>
      <c r="K30" s="81"/>
      <c r="L30" s="35"/>
      <c r="M30" s="3" t="s">
        <v>93</v>
      </c>
      <c r="N30" s="346"/>
      <c r="O30" s="287" t="s">
        <v>256</v>
      </c>
      <c r="P30" s="287" t="s">
        <v>205</v>
      </c>
      <c r="Q30" s="173"/>
      <c r="R30" s="173"/>
      <c r="AC30" s="1"/>
      <c r="AD30" s="1"/>
      <c r="AE30" s="1"/>
      <c r="AF30" s="1"/>
      <c r="AG30" s="1"/>
      <c r="AH30" s="1"/>
      <c r="AI30" s="1"/>
      <c r="AJ30" s="1"/>
      <c r="AK30" s="1"/>
      <c r="AL30" s="1"/>
      <c r="AM30" s="1"/>
      <c r="AN30" s="1"/>
      <c r="AO30" s="1"/>
      <c r="AP30" s="1"/>
      <c r="AQ30" s="1"/>
      <c r="AR30" s="1"/>
      <c r="AS30" s="1"/>
      <c r="AT30" s="1"/>
    </row>
    <row r="31" spans="1:46" ht="21.75" customHeight="1" x14ac:dyDescent="0.25">
      <c r="A31" s="1"/>
      <c r="B31" s="1"/>
      <c r="D31" s="4"/>
      <c r="E31" s="4"/>
      <c r="F31" s="7"/>
      <c r="G31" s="116"/>
      <c r="H31" s="4"/>
      <c r="I31" s="7"/>
      <c r="J31" s="4"/>
      <c r="K31" s="7"/>
      <c r="L31" s="4"/>
      <c r="M31" s="288"/>
      <c r="N31" s="288"/>
      <c r="O31" s="289"/>
      <c r="P31" s="290"/>
      <c r="Q31" s="173"/>
      <c r="R31" s="173"/>
      <c r="AC31" s="1"/>
      <c r="AD31" s="1"/>
      <c r="AE31" s="1"/>
      <c r="AF31" s="1"/>
      <c r="AG31" s="1"/>
      <c r="AH31" s="1"/>
      <c r="AI31" s="1"/>
      <c r="AJ31" s="1"/>
      <c r="AK31" s="1"/>
      <c r="AL31" s="1"/>
      <c r="AM31" s="1"/>
      <c r="AN31" s="1"/>
      <c r="AO31" s="1"/>
      <c r="AP31" s="1"/>
      <c r="AQ31" s="1"/>
      <c r="AR31" s="1"/>
      <c r="AS31" s="1"/>
      <c r="AT31" s="1"/>
    </row>
    <row r="32" spans="1:46" ht="34.5" x14ac:dyDescent="0.25">
      <c r="A32" s="1"/>
      <c r="B32" s="1"/>
      <c r="C32" s="79" t="s">
        <v>100</v>
      </c>
      <c r="D32" s="69" t="s">
        <v>28</v>
      </c>
      <c r="E32" s="1"/>
      <c r="F32" s="9"/>
      <c r="G32" s="117"/>
      <c r="H32" s="1"/>
      <c r="I32" s="9"/>
      <c r="J32" s="1"/>
      <c r="L32" s="1"/>
      <c r="M32" s="10"/>
      <c r="N32" s="10"/>
      <c r="O32" s="291"/>
      <c r="P32" s="290"/>
      <c r="Q32" s="332"/>
      <c r="R32" s="332"/>
      <c r="AC32" s="1"/>
      <c r="AD32" s="1"/>
      <c r="AE32" s="1"/>
      <c r="AF32" s="1"/>
      <c r="AG32" s="1"/>
      <c r="AH32" s="1"/>
      <c r="AI32" s="1"/>
      <c r="AJ32" s="1"/>
      <c r="AK32" s="1"/>
      <c r="AL32" s="1"/>
      <c r="AM32" s="1"/>
      <c r="AN32" s="1"/>
      <c r="AO32" s="1"/>
      <c r="AP32" s="1"/>
      <c r="AQ32" s="1"/>
      <c r="AR32" s="1"/>
      <c r="AS32" s="1"/>
      <c r="AT32" s="1"/>
    </row>
    <row r="33" spans="1:46" ht="78.75" customHeight="1" x14ac:dyDescent="0.25">
      <c r="A33" s="340" t="s">
        <v>7</v>
      </c>
      <c r="B33" s="341"/>
      <c r="C33" s="219" t="s">
        <v>124</v>
      </c>
      <c r="D33" s="210" t="s">
        <v>77</v>
      </c>
      <c r="E33" s="210" t="s">
        <v>77</v>
      </c>
      <c r="F33" s="206" t="s">
        <v>77</v>
      </c>
      <c r="G33" s="214" t="s">
        <v>93</v>
      </c>
      <c r="H33" s="228" t="s">
        <v>77</v>
      </c>
      <c r="I33" s="214" t="s">
        <v>93</v>
      </c>
      <c r="J33" s="26"/>
      <c r="K33" s="80"/>
      <c r="L33" s="26"/>
      <c r="M33" s="160" t="s">
        <v>187</v>
      </c>
      <c r="N33" s="29" t="s">
        <v>101</v>
      </c>
      <c r="O33" s="253" t="s">
        <v>226</v>
      </c>
      <c r="P33" s="287" t="s">
        <v>95</v>
      </c>
      <c r="Q33" s="173"/>
      <c r="R33" s="173"/>
      <c r="AC33" s="1"/>
      <c r="AD33" s="1"/>
      <c r="AE33" s="1"/>
      <c r="AF33" s="1"/>
      <c r="AG33" s="1"/>
      <c r="AH33" s="1"/>
      <c r="AI33" s="1"/>
      <c r="AJ33" s="1"/>
      <c r="AK33" s="1"/>
      <c r="AL33" s="1"/>
      <c r="AM33" s="1"/>
      <c r="AN33" s="1"/>
      <c r="AO33" s="1"/>
      <c r="AP33" s="1"/>
      <c r="AQ33" s="1"/>
      <c r="AR33" s="1"/>
      <c r="AS33" s="1"/>
      <c r="AT33" s="1"/>
    </row>
    <row r="34" spans="1:46" ht="30" customHeight="1" x14ac:dyDescent="0.25">
      <c r="A34" s="340"/>
      <c r="B34" s="341"/>
      <c r="C34" s="219" t="s">
        <v>125</v>
      </c>
      <c r="D34" s="210" t="s">
        <v>77</v>
      </c>
      <c r="E34" s="210" t="s">
        <v>76</v>
      </c>
      <c r="F34" s="206" t="s">
        <v>81</v>
      </c>
      <c r="G34" s="214" t="s">
        <v>93</v>
      </c>
      <c r="H34" s="228" t="s">
        <v>81</v>
      </c>
      <c r="I34" s="214" t="s">
        <v>93</v>
      </c>
      <c r="J34" s="36"/>
      <c r="K34" s="80"/>
      <c r="L34" s="36"/>
      <c r="M34" s="3" t="s">
        <v>179</v>
      </c>
      <c r="N34" s="204" t="s">
        <v>167</v>
      </c>
      <c r="O34" s="286" t="s">
        <v>93</v>
      </c>
      <c r="P34" s="287" t="s">
        <v>95</v>
      </c>
      <c r="Q34" s="173"/>
      <c r="R34" s="173"/>
      <c r="AC34" s="1"/>
      <c r="AD34" s="1"/>
      <c r="AE34" s="1"/>
      <c r="AF34" s="1"/>
      <c r="AG34" s="1"/>
      <c r="AH34" s="1"/>
      <c r="AI34" s="1"/>
      <c r="AJ34" s="1"/>
      <c r="AK34" s="1"/>
      <c r="AL34" s="1"/>
      <c r="AM34" s="1"/>
      <c r="AN34" s="1"/>
      <c r="AO34" s="1"/>
      <c r="AP34" s="1"/>
      <c r="AQ34" s="1"/>
      <c r="AR34" s="1"/>
      <c r="AS34" s="1"/>
      <c r="AT34" s="1"/>
    </row>
    <row r="35" spans="1:46" ht="26.25" x14ac:dyDescent="0.25">
      <c r="A35" s="340"/>
      <c r="B35" s="341"/>
      <c r="C35" s="220" t="s">
        <v>123</v>
      </c>
      <c r="D35" s="212" t="s">
        <v>76</v>
      </c>
      <c r="E35" s="212" t="s">
        <v>76</v>
      </c>
      <c r="F35" s="206" t="s">
        <v>76</v>
      </c>
      <c r="G35" s="214" t="s">
        <v>93</v>
      </c>
      <c r="H35" s="228" t="s">
        <v>76</v>
      </c>
      <c r="I35" s="214" t="s">
        <v>93</v>
      </c>
      <c r="J35" s="27"/>
      <c r="K35" s="81"/>
      <c r="L35" s="27"/>
      <c r="M35" s="3" t="s">
        <v>179</v>
      </c>
      <c r="N35" s="3" t="s">
        <v>93</v>
      </c>
      <c r="O35" s="286" t="s">
        <v>221</v>
      </c>
      <c r="P35" s="292" t="s">
        <v>205</v>
      </c>
      <c r="Q35" s="173"/>
      <c r="R35" s="173"/>
      <c r="AC35" s="1"/>
      <c r="AD35" s="1"/>
      <c r="AE35" s="1"/>
      <c r="AF35" s="1"/>
      <c r="AG35" s="1"/>
      <c r="AH35" s="1"/>
      <c r="AI35" s="1"/>
      <c r="AJ35" s="1"/>
      <c r="AK35" s="1"/>
      <c r="AL35" s="1"/>
      <c r="AM35" s="1"/>
      <c r="AN35" s="1"/>
      <c r="AO35" s="1"/>
      <c r="AP35" s="1"/>
      <c r="AQ35" s="1"/>
      <c r="AR35" s="1"/>
      <c r="AS35" s="1"/>
      <c r="AT35" s="1"/>
    </row>
    <row r="36" spans="1:46" ht="63" x14ac:dyDescent="0.25">
      <c r="A36" s="340"/>
      <c r="B36" s="341"/>
      <c r="C36" s="222" t="s">
        <v>122</v>
      </c>
      <c r="D36" s="212" t="s">
        <v>76</v>
      </c>
      <c r="E36" s="212" t="s">
        <v>76</v>
      </c>
      <c r="F36" s="206" t="s">
        <v>76</v>
      </c>
      <c r="G36" s="214" t="s">
        <v>93</v>
      </c>
      <c r="H36" s="228" t="s">
        <v>76</v>
      </c>
      <c r="I36" s="214" t="s">
        <v>93</v>
      </c>
      <c r="J36" s="27"/>
      <c r="K36" s="80"/>
      <c r="L36" s="27"/>
      <c r="M36" s="3" t="s">
        <v>179</v>
      </c>
      <c r="N36" s="29" t="s">
        <v>93</v>
      </c>
      <c r="O36" s="286" t="s">
        <v>221</v>
      </c>
      <c r="P36" s="292" t="s">
        <v>205</v>
      </c>
      <c r="Q36" s="173"/>
      <c r="R36" s="173"/>
      <c r="AC36" s="1"/>
      <c r="AD36" s="1"/>
      <c r="AE36" s="1"/>
      <c r="AF36" s="1"/>
      <c r="AG36" s="1"/>
      <c r="AH36" s="1"/>
      <c r="AI36" s="1"/>
      <c r="AJ36" s="1"/>
      <c r="AK36" s="1"/>
      <c r="AL36" s="1"/>
      <c r="AM36" s="1"/>
      <c r="AN36" s="1"/>
      <c r="AO36" s="1"/>
      <c r="AP36" s="1"/>
      <c r="AQ36" s="1"/>
      <c r="AR36" s="1"/>
      <c r="AS36" s="1"/>
      <c r="AT36" s="1"/>
    </row>
    <row r="37" spans="1:46" ht="21" customHeight="1" x14ac:dyDescent="0.25">
      <c r="A37" s="340"/>
      <c r="B37" s="341"/>
      <c r="C37" s="221" t="s">
        <v>121</v>
      </c>
      <c r="D37" s="206" t="s">
        <v>76</v>
      </c>
      <c r="E37" s="206" t="s">
        <v>76</v>
      </c>
      <c r="F37" s="206" t="s">
        <v>76</v>
      </c>
      <c r="G37" s="214" t="s">
        <v>93</v>
      </c>
      <c r="H37" s="228" t="s">
        <v>76</v>
      </c>
      <c r="I37" s="214" t="s">
        <v>93</v>
      </c>
      <c r="J37" s="28"/>
      <c r="K37" s="80"/>
      <c r="L37" s="28"/>
      <c r="M37" s="3" t="s">
        <v>179</v>
      </c>
      <c r="N37" s="3" t="s">
        <v>93</v>
      </c>
      <c r="O37" s="286" t="s">
        <v>221</v>
      </c>
      <c r="P37" s="292" t="s">
        <v>205</v>
      </c>
      <c r="Q37" s="173"/>
      <c r="R37" s="173"/>
      <c r="AC37" s="1"/>
      <c r="AD37" s="1"/>
      <c r="AE37" s="1"/>
      <c r="AF37" s="1"/>
      <c r="AG37" s="1"/>
      <c r="AH37" s="1"/>
      <c r="AI37" s="1"/>
      <c r="AJ37" s="1"/>
      <c r="AK37" s="1"/>
      <c r="AL37" s="1"/>
      <c r="AM37" s="1"/>
      <c r="AN37" s="1"/>
      <c r="AO37" s="1"/>
      <c r="AP37" s="1"/>
      <c r="AQ37" s="1"/>
      <c r="AR37" s="1"/>
      <c r="AS37" s="1"/>
      <c r="AT37" s="1"/>
    </row>
    <row r="38" spans="1:46" ht="21" customHeight="1" x14ac:dyDescent="0.25">
      <c r="A38" s="178"/>
      <c r="B38" s="196"/>
      <c r="C38" s="83"/>
      <c r="D38" s="199"/>
      <c r="E38" s="199"/>
      <c r="F38" s="199"/>
      <c r="G38" s="200"/>
      <c r="H38" s="199"/>
      <c r="I38" s="200"/>
      <c r="J38" s="197"/>
      <c r="K38" s="184"/>
      <c r="L38" s="197"/>
      <c r="M38" s="201"/>
      <c r="N38" s="201"/>
      <c r="O38" s="293"/>
      <c r="P38" s="294"/>
      <c r="Q38" s="173"/>
      <c r="R38" s="173"/>
      <c r="AC38" s="1"/>
      <c r="AD38" s="1"/>
      <c r="AE38" s="1"/>
      <c r="AF38" s="1"/>
      <c r="AG38" s="1"/>
      <c r="AH38" s="1"/>
      <c r="AI38" s="1"/>
      <c r="AJ38" s="1"/>
      <c r="AK38" s="1"/>
      <c r="AL38" s="1"/>
      <c r="AM38" s="1"/>
      <c r="AN38" s="1"/>
      <c r="AO38" s="1"/>
      <c r="AP38" s="1"/>
      <c r="AQ38" s="1"/>
      <c r="AR38" s="1"/>
      <c r="AS38" s="1"/>
      <c r="AT38" s="1"/>
    </row>
    <row r="39" spans="1:46" ht="21" x14ac:dyDescent="0.25">
      <c r="A39" s="1"/>
      <c r="B39" s="1"/>
      <c r="C39" s="8"/>
      <c r="D39" s="69" t="s">
        <v>41</v>
      </c>
      <c r="E39" s="8"/>
      <c r="F39" s="17"/>
      <c r="G39" s="11"/>
      <c r="H39" s="8"/>
      <c r="I39" s="6"/>
      <c r="J39" s="8"/>
      <c r="L39" s="8"/>
      <c r="M39" s="288"/>
      <c r="N39" s="288"/>
      <c r="O39" s="288"/>
      <c r="P39" s="290"/>
      <c r="Q39" s="173"/>
      <c r="R39" s="173"/>
      <c r="AC39" s="1"/>
      <c r="AD39" s="1"/>
      <c r="AE39" s="1"/>
      <c r="AF39" s="1"/>
      <c r="AG39" s="1"/>
      <c r="AH39" s="1"/>
      <c r="AI39" s="1"/>
      <c r="AJ39" s="1"/>
      <c r="AK39" s="1"/>
      <c r="AL39" s="1"/>
      <c r="AM39" s="1"/>
      <c r="AN39" s="1"/>
      <c r="AO39" s="1"/>
      <c r="AP39" s="1"/>
      <c r="AQ39" s="1"/>
      <c r="AR39" s="1"/>
      <c r="AS39" s="1"/>
      <c r="AT39" s="1"/>
    </row>
    <row r="40" spans="1:46" ht="21" customHeight="1" x14ac:dyDescent="0.25">
      <c r="A40" s="340" t="s">
        <v>3</v>
      </c>
      <c r="B40" s="341"/>
      <c r="C40" s="59" t="s">
        <v>4</v>
      </c>
      <c r="D40" s="210" t="s">
        <v>76</v>
      </c>
      <c r="E40" s="210" t="s">
        <v>76</v>
      </c>
      <c r="F40" s="206" t="s">
        <v>76</v>
      </c>
      <c r="G40" s="214" t="s">
        <v>93</v>
      </c>
      <c r="H40" s="228" t="s">
        <v>76</v>
      </c>
      <c r="I40" s="214" t="s">
        <v>93</v>
      </c>
      <c r="J40" s="165"/>
      <c r="K40" s="166"/>
      <c r="L40" s="165"/>
      <c r="M40" s="3" t="s">
        <v>93</v>
      </c>
      <c r="N40" s="29" t="s">
        <v>93</v>
      </c>
      <c r="O40" s="254" t="s">
        <v>102</v>
      </c>
      <c r="P40" s="292" t="s">
        <v>205</v>
      </c>
      <c r="Q40" s="173"/>
      <c r="R40" s="173"/>
      <c r="AC40" s="1"/>
      <c r="AD40" s="1"/>
      <c r="AE40" s="1"/>
      <c r="AF40" s="1"/>
      <c r="AG40" s="1"/>
      <c r="AH40" s="1"/>
      <c r="AI40" s="1"/>
      <c r="AJ40" s="1"/>
      <c r="AK40" s="1"/>
      <c r="AL40" s="1"/>
      <c r="AM40" s="1"/>
      <c r="AN40" s="1"/>
      <c r="AO40" s="1"/>
      <c r="AP40" s="1"/>
      <c r="AQ40" s="1"/>
      <c r="AR40" s="1"/>
      <c r="AS40" s="1"/>
      <c r="AT40" s="1"/>
    </row>
    <row r="41" spans="1:46" ht="30" x14ac:dyDescent="0.25">
      <c r="A41" s="340"/>
      <c r="B41" s="341"/>
      <c r="C41" s="83" t="s">
        <v>10</v>
      </c>
      <c r="D41" s="210" t="s">
        <v>77</v>
      </c>
      <c r="E41" s="210" t="s">
        <v>77</v>
      </c>
      <c r="F41" s="206" t="s">
        <v>77</v>
      </c>
      <c r="G41" s="214" t="s">
        <v>93</v>
      </c>
      <c r="H41" s="228" t="s">
        <v>77</v>
      </c>
      <c r="I41" s="214" t="s">
        <v>93</v>
      </c>
      <c r="J41" s="165"/>
      <c r="K41" s="166"/>
      <c r="L41" s="165"/>
      <c r="M41" s="3" t="s">
        <v>93</v>
      </c>
      <c r="N41" s="204" t="s">
        <v>222</v>
      </c>
      <c r="O41" s="326" t="s">
        <v>417</v>
      </c>
      <c r="P41" s="292" t="s">
        <v>24</v>
      </c>
      <c r="Q41" s="173"/>
      <c r="R41" s="173"/>
      <c r="AC41" s="1"/>
      <c r="AD41" s="1"/>
      <c r="AE41" s="1"/>
      <c r="AF41" s="1"/>
      <c r="AG41" s="1"/>
      <c r="AH41" s="1"/>
      <c r="AI41" s="1"/>
      <c r="AJ41" s="1"/>
      <c r="AK41" s="1"/>
      <c r="AL41" s="1"/>
      <c r="AM41" s="1"/>
      <c r="AN41" s="1"/>
      <c r="AO41" s="1"/>
      <c r="AP41" s="1"/>
      <c r="AQ41" s="1"/>
      <c r="AR41" s="1"/>
      <c r="AS41" s="1"/>
      <c r="AT41" s="1"/>
    </row>
    <row r="42" spans="1:46" ht="21" x14ac:dyDescent="0.25">
      <c r="A42" s="340"/>
      <c r="B42" s="341"/>
      <c r="C42" s="59" t="str">
        <f>C57</f>
        <v>Others Quota</v>
      </c>
      <c r="D42" s="210" t="s">
        <v>76</v>
      </c>
      <c r="E42" s="210" t="s">
        <v>76</v>
      </c>
      <c r="F42" s="209" t="s">
        <v>76</v>
      </c>
      <c r="G42" s="214" t="s">
        <v>93</v>
      </c>
      <c r="H42" s="228" t="s">
        <v>76</v>
      </c>
      <c r="I42" s="214" t="s">
        <v>93</v>
      </c>
      <c r="J42" s="165"/>
      <c r="K42" s="167"/>
      <c r="L42" s="165"/>
      <c r="M42" s="3" t="s">
        <v>93</v>
      </c>
      <c r="N42" s="3" t="s">
        <v>93</v>
      </c>
      <c r="O42" s="254" t="s">
        <v>160</v>
      </c>
      <c r="P42" s="292" t="s">
        <v>205</v>
      </c>
      <c r="Q42" s="173"/>
      <c r="R42" s="173"/>
      <c r="AC42" s="1"/>
      <c r="AD42" s="1"/>
      <c r="AE42" s="1"/>
      <c r="AF42" s="1"/>
      <c r="AG42" s="1"/>
      <c r="AH42" s="1"/>
      <c r="AI42" s="1"/>
      <c r="AJ42" s="1"/>
      <c r="AK42" s="1"/>
      <c r="AL42" s="1"/>
      <c r="AM42" s="1"/>
      <c r="AN42" s="1"/>
      <c r="AO42" s="1"/>
      <c r="AP42" s="1"/>
      <c r="AQ42" s="1"/>
      <c r="AR42" s="1"/>
      <c r="AS42" s="1"/>
      <c r="AT42" s="1"/>
    </row>
    <row r="43" spans="1:46" ht="21" x14ac:dyDescent="0.25">
      <c r="A43" s="340"/>
      <c r="B43" s="341"/>
      <c r="C43" s="307" t="s">
        <v>286</v>
      </c>
      <c r="D43" s="210" t="s">
        <v>81</v>
      </c>
      <c r="E43" s="210" t="s">
        <v>81</v>
      </c>
      <c r="F43" s="210" t="s">
        <v>81</v>
      </c>
      <c r="G43" s="214" t="s">
        <v>93</v>
      </c>
      <c r="H43" s="228" t="s">
        <v>81</v>
      </c>
      <c r="I43" s="214" t="s">
        <v>93</v>
      </c>
      <c r="J43" s="308"/>
      <c r="K43" s="167"/>
      <c r="L43" s="308"/>
      <c r="M43" s="3" t="s">
        <v>93</v>
      </c>
      <c r="N43" s="204" t="s">
        <v>93</v>
      </c>
      <c r="O43" s="254" t="s">
        <v>160</v>
      </c>
      <c r="P43" s="292" t="s">
        <v>205</v>
      </c>
      <c r="Q43" s="173"/>
      <c r="R43" s="173"/>
      <c r="AC43" s="1"/>
      <c r="AD43" s="1"/>
      <c r="AE43" s="1"/>
      <c r="AF43" s="1"/>
      <c r="AG43" s="1"/>
      <c r="AH43" s="1"/>
      <c r="AI43" s="1"/>
      <c r="AJ43" s="1"/>
      <c r="AK43" s="1"/>
      <c r="AL43" s="1"/>
      <c r="AM43" s="1"/>
      <c r="AN43" s="1"/>
      <c r="AO43" s="1"/>
      <c r="AP43" s="1"/>
      <c r="AQ43" s="1"/>
      <c r="AR43" s="1"/>
      <c r="AS43" s="1"/>
      <c r="AT43" s="1"/>
    </row>
    <row r="44" spans="1:46" ht="21" customHeight="1" x14ac:dyDescent="0.25">
      <c r="A44" s="340"/>
      <c r="B44" s="341"/>
      <c r="C44" s="60" t="str">
        <f t="shared" ref="C44:C45" si="9">C58</f>
        <v>Remove TAC</v>
      </c>
      <c r="D44" s="210" t="s">
        <v>76</v>
      </c>
      <c r="E44" s="210" t="s">
        <v>76</v>
      </c>
      <c r="F44" s="206" t="s">
        <v>76</v>
      </c>
      <c r="G44" s="214" t="s">
        <v>93</v>
      </c>
      <c r="H44" s="228" t="s">
        <v>76</v>
      </c>
      <c r="I44" s="214" t="s">
        <v>93</v>
      </c>
      <c r="J44" s="165"/>
      <c r="K44" s="166"/>
      <c r="L44" s="165"/>
      <c r="M44" s="3" t="s">
        <v>93</v>
      </c>
      <c r="N44" s="3" t="s">
        <v>93</v>
      </c>
      <c r="O44" s="254" t="s">
        <v>160</v>
      </c>
      <c r="P44" s="292" t="s">
        <v>205</v>
      </c>
      <c r="Q44" s="173"/>
      <c r="R44" s="173"/>
      <c r="AC44" s="1"/>
      <c r="AD44" s="1"/>
      <c r="AE44" s="1"/>
      <c r="AF44" s="1"/>
      <c r="AG44" s="1"/>
      <c r="AH44" s="1"/>
      <c r="AI44" s="1"/>
      <c r="AJ44" s="1"/>
      <c r="AK44" s="1"/>
      <c r="AL44" s="1"/>
      <c r="AM44" s="1"/>
      <c r="AN44" s="1"/>
      <c r="AO44" s="1"/>
      <c r="AP44" s="1"/>
      <c r="AQ44" s="1"/>
      <c r="AR44" s="1"/>
      <c r="AS44" s="1"/>
      <c r="AT44" s="1"/>
    </row>
    <row r="45" spans="1:46" ht="29.25" customHeight="1" x14ac:dyDescent="0.25">
      <c r="A45" s="340"/>
      <c r="B45" s="341"/>
      <c r="C45" s="59" t="str">
        <f t="shared" si="9"/>
        <v xml:space="preserve">Merge TAC regions </v>
      </c>
      <c r="D45" s="206" t="s">
        <v>77</v>
      </c>
      <c r="E45" s="210" t="s">
        <v>77</v>
      </c>
      <c r="F45" s="206" t="s">
        <v>77</v>
      </c>
      <c r="G45" s="214" t="s">
        <v>93</v>
      </c>
      <c r="H45" s="228" t="s">
        <v>77</v>
      </c>
      <c r="I45" s="214" t="s">
        <v>93</v>
      </c>
      <c r="J45" s="165"/>
      <c r="K45" s="166"/>
      <c r="L45" s="165"/>
      <c r="M45" s="3" t="s">
        <v>93</v>
      </c>
      <c r="N45" s="160" t="s">
        <v>369</v>
      </c>
      <c r="O45" s="254" t="s">
        <v>370</v>
      </c>
      <c r="P45" s="310" t="s">
        <v>177</v>
      </c>
      <c r="Q45" s="173"/>
      <c r="R45" s="173"/>
      <c r="AC45" s="1"/>
      <c r="AD45" s="1"/>
      <c r="AE45" s="1"/>
      <c r="AF45" s="1"/>
      <c r="AG45" s="1"/>
      <c r="AH45" s="1"/>
      <c r="AI45" s="1"/>
      <c r="AJ45" s="1"/>
      <c r="AK45" s="1"/>
      <c r="AL45" s="1"/>
      <c r="AM45" s="1"/>
      <c r="AN45" s="1"/>
      <c r="AO45" s="1"/>
      <c r="AP45" s="1"/>
      <c r="AQ45" s="1"/>
      <c r="AR45" s="1"/>
      <c r="AS45" s="1"/>
      <c r="AT45" s="1"/>
    </row>
    <row r="46" spans="1:46" ht="21" customHeight="1" x14ac:dyDescent="0.25">
      <c r="A46" s="1"/>
      <c r="B46" s="1"/>
      <c r="C46" s="1"/>
      <c r="D46" s="1"/>
      <c r="E46" s="1"/>
      <c r="F46" s="6"/>
      <c r="G46" s="122"/>
      <c r="H46" s="1"/>
      <c r="I46" s="6"/>
      <c r="J46" s="1"/>
      <c r="K46" s="6"/>
      <c r="L46" s="1"/>
      <c r="M46" s="288"/>
      <c r="N46" s="288"/>
      <c r="O46" s="288"/>
      <c r="P46" s="290"/>
      <c r="Q46" s="173"/>
      <c r="R46" s="173"/>
      <c r="AC46" s="1"/>
      <c r="AD46" s="1"/>
      <c r="AE46" s="1"/>
      <c r="AF46" s="1"/>
      <c r="AG46" s="1"/>
      <c r="AH46" s="1"/>
      <c r="AI46" s="1"/>
      <c r="AJ46" s="1"/>
      <c r="AK46" s="1"/>
      <c r="AL46" s="1"/>
      <c r="AM46" s="1"/>
      <c r="AN46" s="1"/>
      <c r="AO46" s="1"/>
      <c r="AP46" s="1"/>
      <c r="AQ46" s="1"/>
      <c r="AR46" s="1"/>
      <c r="AS46" s="1"/>
      <c r="AT46" s="1"/>
    </row>
    <row r="47" spans="1:46" ht="34.5" customHeight="1" x14ac:dyDescent="0.25">
      <c r="A47" s="1"/>
      <c r="B47" s="1"/>
      <c r="C47" s="79" t="s">
        <v>38</v>
      </c>
      <c r="D47" s="70" t="s">
        <v>40</v>
      </c>
      <c r="E47" s="37"/>
      <c r="F47" s="7"/>
      <c r="G47" s="121"/>
      <c r="H47" s="37"/>
      <c r="I47" s="7"/>
      <c r="J47" s="37"/>
      <c r="L47" s="37"/>
      <c r="M47" s="288"/>
      <c r="N47" s="288"/>
      <c r="O47" s="288"/>
      <c r="P47" s="290"/>
      <c r="Q47" s="173"/>
      <c r="R47" s="173"/>
      <c r="AC47" s="1"/>
      <c r="AD47" s="1"/>
      <c r="AE47" s="1"/>
      <c r="AF47" s="1"/>
      <c r="AG47" s="1"/>
      <c r="AH47" s="1"/>
      <c r="AI47" s="1"/>
      <c r="AJ47" s="1"/>
      <c r="AK47" s="1"/>
      <c r="AL47" s="1"/>
      <c r="AM47" s="1"/>
      <c r="AN47" s="1"/>
      <c r="AO47" s="1"/>
      <c r="AP47" s="1"/>
      <c r="AQ47" s="1"/>
      <c r="AR47" s="1"/>
      <c r="AS47" s="1"/>
      <c r="AT47" s="1"/>
    </row>
    <row r="48" spans="1:46" ht="91.5" customHeight="1" x14ac:dyDescent="0.25">
      <c r="A48" s="340" t="s">
        <v>2</v>
      </c>
      <c r="B48" s="341"/>
      <c r="C48" s="57" t="s">
        <v>14</v>
      </c>
      <c r="D48" s="212" t="s">
        <v>77</v>
      </c>
      <c r="E48" s="212" t="s">
        <v>77</v>
      </c>
      <c r="F48" s="206" t="s">
        <v>77</v>
      </c>
      <c r="G48" s="214" t="s">
        <v>93</v>
      </c>
      <c r="H48" s="228" t="s">
        <v>77</v>
      </c>
      <c r="I48" s="214" t="s">
        <v>93</v>
      </c>
      <c r="J48" s="164"/>
      <c r="K48" s="166"/>
      <c r="L48" s="164"/>
      <c r="M48" s="3" t="s">
        <v>93</v>
      </c>
      <c r="N48" s="204" t="s">
        <v>223</v>
      </c>
      <c r="O48" s="254" t="s">
        <v>224</v>
      </c>
      <c r="P48" s="292" t="s">
        <v>24</v>
      </c>
      <c r="Q48" s="173"/>
      <c r="R48" s="173"/>
      <c r="AC48" s="1"/>
      <c r="AD48" s="1"/>
      <c r="AE48" s="1"/>
      <c r="AF48" s="1"/>
      <c r="AG48" s="1"/>
      <c r="AH48" s="1"/>
      <c r="AI48" s="1"/>
      <c r="AJ48" s="1"/>
      <c r="AK48" s="1"/>
      <c r="AL48" s="1"/>
      <c r="AM48" s="1"/>
      <c r="AN48" s="1"/>
      <c r="AO48" s="1"/>
      <c r="AP48" s="1"/>
      <c r="AQ48" s="1"/>
      <c r="AR48" s="1"/>
      <c r="AS48" s="1"/>
      <c r="AT48" s="1"/>
    </row>
    <row r="49" spans="1:46" s="1" customFormat="1" ht="30" x14ac:dyDescent="0.25">
      <c r="A49" s="340"/>
      <c r="B49" s="341"/>
      <c r="C49" s="63" t="s">
        <v>30</v>
      </c>
      <c r="D49" s="212" t="s">
        <v>77</v>
      </c>
      <c r="E49" s="212" t="s">
        <v>204</v>
      </c>
      <c r="F49" s="212" t="s">
        <v>204</v>
      </c>
      <c r="G49" s="214" t="s">
        <v>93</v>
      </c>
      <c r="H49" s="228" t="s">
        <v>77</v>
      </c>
      <c r="I49" s="214" t="s">
        <v>93</v>
      </c>
      <c r="J49" s="164"/>
      <c r="K49" s="167"/>
      <c r="L49" s="164"/>
      <c r="M49" s="3" t="s">
        <v>93</v>
      </c>
      <c r="N49" s="160" t="s">
        <v>371</v>
      </c>
      <c r="O49" s="292" t="s">
        <v>93</v>
      </c>
      <c r="P49" s="292" t="s">
        <v>24</v>
      </c>
      <c r="Q49" s="173"/>
      <c r="R49" s="173"/>
    </row>
    <row r="50" spans="1:46" s="1" customFormat="1" ht="30" x14ac:dyDescent="0.35">
      <c r="A50" s="340"/>
      <c r="B50" s="341"/>
      <c r="C50" s="217" t="s">
        <v>31</v>
      </c>
      <c r="D50" s="212" t="s">
        <v>81</v>
      </c>
      <c r="E50" s="212" t="s">
        <v>81</v>
      </c>
      <c r="F50" s="212" t="s">
        <v>81</v>
      </c>
      <c r="G50" s="214" t="s">
        <v>93</v>
      </c>
      <c r="H50" s="228" t="s">
        <v>81</v>
      </c>
      <c r="I50" s="214" t="s">
        <v>93</v>
      </c>
      <c r="J50" s="164"/>
      <c r="K50" s="218"/>
      <c r="L50" s="164"/>
      <c r="M50" s="285" t="s">
        <v>93</v>
      </c>
      <c r="N50" s="306" t="s">
        <v>408</v>
      </c>
      <c r="O50" s="295" t="s">
        <v>218</v>
      </c>
      <c r="P50" s="295" t="s">
        <v>24</v>
      </c>
      <c r="Q50" s="173"/>
      <c r="R50" s="173"/>
    </row>
    <row r="51" spans="1:46" s="1" customFormat="1" ht="21" customHeight="1" x14ac:dyDescent="0.35">
      <c r="A51" s="340"/>
      <c r="B51" s="341"/>
      <c r="C51" s="216"/>
      <c r="D51" s="228"/>
      <c r="E51" s="228"/>
      <c r="F51" s="228"/>
      <c r="G51" s="228"/>
      <c r="H51" s="228"/>
      <c r="I51" s="228"/>
      <c r="J51" s="40"/>
      <c r="K51" s="276"/>
      <c r="L51" s="40"/>
      <c r="M51" s="277"/>
      <c r="N51" s="277"/>
      <c r="O51" s="170"/>
      <c r="P51" s="169"/>
      <c r="Q51" s="173"/>
      <c r="R51" s="173"/>
    </row>
    <row r="52" spans="1:46" s="1" customFormat="1" ht="21" customHeight="1" x14ac:dyDescent="0.35">
      <c r="A52" s="340"/>
      <c r="B52" s="341"/>
      <c r="C52" s="216"/>
      <c r="D52" s="228"/>
      <c r="E52" s="228"/>
      <c r="F52" s="228"/>
      <c r="G52" s="228"/>
      <c r="H52" s="228"/>
      <c r="I52" s="228"/>
      <c r="J52" s="40"/>
      <c r="K52" s="276"/>
      <c r="L52" s="40"/>
      <c r="M52" s="277"/>
      <c r="N52" s="277"/>
      <c r="O52" s="170"/>
      <c r="P52" s="169"/>
      <c r="Q52" s="173"/>
      <c r="R52" s="173"/>
    </row>
    <row r="53" spans="1:46" ht="21.75" thickBot="1" x14ac:dyDescent="0.3">
      <c r="A53" s="1"/>
      <c r="B53" s="1"/>
      <c r="C53" s="4"/>
      <c r="D53" s="4"/>
      <c r="E53" s="4"/>
      <c r="F53" s="6"/>
      <c r="G53" s="16"/>
      <c r="H53" s="4"/>
      <c r="I53" s="6"/>
      <c r="J53" s="4"/>
      <c r="K53" s="16"/>
      <c r="L53" s="4"/>
      <c r="M53" s="5"/>
      <c r="N53" s="5"/>
      <c r="O53" s="16"/>
      <c r="Q53" s="173"/>
      <c r="R53" s="173"/>
      <c r="AC53" s="1"/>
      <c r="AD53" s="1"/>
      <c r="AE53" s="1"/>
      <c r="AF53" s="1"/>
      <c r="AG53" s="1"/>
      <c r="AH53" s="1"/>
      <c r="AI53" s="1"/>
      <c r="AJ53" s="1"/>
      <c r="AK53" s="1"/>
      <c r="AL53" s="1"/>
      <c r="AM53" s="1"/>
      <c r="AN53" s="1"/>
      <c r="AO53" s="1"/>
      <c r="AP53" s="1"/>
      <c r="AQ53" s="1"/>
      <c r="AR53" s="1"/>
      <c r="AS53" s="1"/>
      <c r="AT53" s="1"/>
    </row>
    <row r="54" spans="1:46" ht="121.5" customHeight="1" thickBot="1" x14ac:dyDescent="0.3">
      <c r="A54" s="335" t="s">
        <v>254</v>
      </c>
      <c r="B54" s="336"/>
      <c r="C54" s="336"/>
      <c r="D54" s="342" t="s">
        <v>352</v>
      </c>
      <c r="E54" s="336"/>
      <c r="F54" s="336"/>
      <c r="G54" s="336"/>
      <c r="H54" s="336"/>
      <c r="I54" s="343"/>
      <c r="J54" s="123"/>
      <c r="K54" s="111"/>
      <c r="L54" s="177"/>
      <c r="M54" s="32"/>
      <c r="N54" s="32"/>
      <c r="O54" s="32"/>
      <c r="P54" s="32"/>
      <c r="Q54" s="332"/>
      <c r="R54" s="332"/>
      <c r="AC54" s="1"/>
      <c r="AD54" s="1"/>
      <c r="AE54" s="1"/>
      <c r="AF54" s="1"/>
      <c r="AG54" s="1"/>
      <c r="AH54" s="1"/>
      <c r="AI54" s="1"/>
      <c r="AJ54" s="1"/>
      <c r="AK54" s="1"/>
      <c r="AL54" s="1"/>
      <c r="AM54" s="1"/>
      <c r="AN54" s="1"/>
      <c r="AO54" s="1"/>
      <c r="AP54" s="1"/>
      <c r="AQ54" s="1"/>
      <c r="AR54" s="1"/>
      <c r="AS54" s="1"/>
      <c r="AT54" s="1"/>
    </row>
    <row r="55" spans="1:46" ht="23.25" hidden="1" x14ac:dyDescent="0.35">
      <c r="A55" s="19"/>
      <c r="B55" s="20"/>
      <c r="C55" s="6"/>
      <c r="D55" s="6"/>
      <c r="E55" s="6"/>
      <c r="F55" s="5"/>
      <c r="G55" s="120"/>
      <c r="H55" s="6"/>
      <c r="I55" s="5"/>
      <c r="J55" s="6"/>
      <c r="K55" s="5"/>
      <c r="L55" s="6"/>
      <c r="M55" s="5"/>
      <c r="N55" s="5"/>
      <c r="O55" s="5"/>
      <c r="Q55" s="173"/>
      <c r="R55" s="173"/>
      <c r="AC55" s="1"/>
      <c r="AD55" s="1"/>
      <c r="AE55" s="1"/>
      <c r="AF55" s="1"/>
      <c r="AG55" s="1"/>
      <c r="AH55" s="1"/>
      <c r="AI55" s="1"/>
      <c r="AJ55" s="1"/>
      <c r="AK55" s="1"/>
      <c r="AL55" s="1"/>
      <c r="AM55" s="1"/>
      <c r="AN55" s="1"/>
      <c r="AO55" s="1"/>
      <c r="AP55" s="1"/>
      <c r="AQ55" s="1"/>
      <c r="AR55" s="1"/>
      <c r="AS55" s="1"/>
      <c r="AT55" s="1"/>
    </row>
    <row r="56" spans="1:46" ht="21" hidden="1" x14ac:dyDescent="0.25">
      <c r="A56" s="1"/>
      <c r="B56" s="1"/>
      <c r="C56" s="17"/>
      <c r="D56" s="71" t="s">
        <v>39</v>
      </c>
      <c r="E56" s="17"/>
      <c r="F56" s="7"/>
      <c r="G56" s="121"/>
      <c r="H56" s="17"/>
      <c r="I56" s="7"/>
      <c r="J56" s="17"/>
      <c r="L56" s="17"/>
      <c r="M56" s="5"/>
      <c r="N56" s="5"/>
      <c r="O56" s="17"/>
      <c r="Q56" s="173"/>
      <c r="R56" s="173"/>
      <c r="AC56" s="1"/>
      <c r="AD56" s="1"/>
      <c r="AE56" s="1"/>
      <c r="AF56" s="1"/>
      <c r="AG56" s="1"/>
      <c r="AH56" s="1"/>
      <c r="AI56" s="1"/>
      <c r="AJ56" s="1"/>
      <c r="AK56" s="1"/>
      <c r="AL56" s="1"/>
      <c r="AM56" s="1"/>
      <c r="AN56" s="1"/>
      <c r="AO56" s="1"/>
      <c r="AP56" s="1"/>
      <c r="AQ56" s="1"/>
      <c r="AR56" s="1"/>
      <c r="AS56" s="1"/>
      <c r="AT56" s="1"/>
    </row>
    <row r="57" spans="1:46" ht="21" hidden="1" customHeight="1" x14ac:dyDescent="0.25">
      <c r="A57" s="333" t="s">
        <v>32</v>
      </c>
      <c r="B57" s="334"/>
      <c r="C57" s="42" t="s">
        <v>11</v>
      </c>
      <c r="D57" s="13" t="s">
        <v>78</v>
      </c>
      <c r="E57" s="13" t="s">
        <v>78</v>
      </c>
      <c r="F57" s="154" t="s">
        <v>78</v>
      </c>
      <c r="G57" s="43"/>
      <c r="H57" s="154" t="s">
        <v>78</v>
      </c>
      <c r="I57" s="45"/>
      <c r="J57" s="13"/>
      <c r="K57" s="80"/>
      <c r="L57" s="13"/>
      <c r="M57" s="15"/>
      <c r="N57" s="30"/>
      <c r="P57" s="68"/>
      <c r="Q57" s="173"/>
      <c r="R57" s="173"/>
      <c r="AC57" s="1"/>
      <c r="AD57" s="1"/>
      <c r="AE57" s="1"/>
      <c r="AF57" s="1"/>
      <c r="AG57" s="1"/>
      <c r="AH57" s="1"/>
      <c r="AI57" s="1"/>
      <c r="AJ57" s="1"/>
      <c r="AK57" s="1"/>
      <c r="AL57" s="1"/>
      <c r="AM57" s="1"/>
      <c r="AN57" s="1"/>
      <c r="AO57" s="1"/>
      <c r="AP57" s="1"/>
      <c r="AQ57" s="1"/>
      <c r="AR57" s="1"/>
      <c r="AS57" s="1"/>
      <c r="AT57" s="1"/>
    </row>
    <row r="58" spans="1:46" ht="21" hidden="1" customHeight="1" x14ac:dyDescent="0.25">
      <c r="A58" s="333"/>
      <c r="B58" s="334"/>
      <c r="C58" s="59" t="s">
        <v>5</v>
      </c>
      <c r="D58" s="38"/>
      <c r="E58" s="38"/>
      <c r="F58" s="77"/>
      <c r="G58" s="44"/>
      <c r="H58" s="154"/>
      <c r="I58" s="118"/>
      <c r="J58" s="38"/>
      <c r="K58" s="81"/>
      <c r="L58" s="38"/>
      <c r="M58" s="21"/>
      <c r="N58" s="31"/>
      <c r="O58" s="2"/>
      <c r="P58" s="68"/>
      <c r="Q58" s="173"/>
      <c r="R58" s="173"/>
      <c r="AC58" s="1"/>
      <c r="AD58" s="1"/>
      <c r="AE58" s="1"/>
      <c r="AF58" s="1"/>
      <c r="AG58" s="1"/>
      <c r="AH58" s="1"/>
      <c r="AI58" s="1"/>
      <c r="AJ58" s="1"/>
      <c r="AK58" s="1"/>
      <c r="AL58" s="1"/>
      <c r="AM58" s="1"/>
      <c r="AN58" s="1"/>
      <c r="AO58" s="1"/>
      <c r="AP58" s="1"/>
      <c r="AQ58" s="1"/>
      <c r="AR58" s="1"/>
      <c r="AS58" s="1"/>
      <c r="AT58" s="1"/>
    </row>
    <row r="59" spans="1:46" ht="21" hidden="1" customHeight="1" x14ac:dyDescent="0.25">
      <c r="A59" s="333"/>
      <c r="B59" s="334"/>
      <c r="C59" s="59" t="s">
        <v>6</v>
      </c>
      <c r="D59" s="12"/>
      <c r="E59" s="12"/>
      <c r="F59" s="154"/>
      <c r="G59" s="43"/>
      <c r="H59" s="154"/>
      <c r="I59" s="119"/>
      <c r="J59" s="12"/>
      <c r="K59" s="80"/>
      <c r="L59" s="12"/>
      <c r="M59" s="15"/>
      <c r="N59" s="30"/>
      <c r="O59" s="18"/>
      <c r="P59" s="68"/>
      <c r="Q59" s="173"/>
      <c r="R59" s="173"/>
      <c r="AC59" s="1"/>
      <c r="AD59" s="1"/>
      <c r="AE59" s="1"/>
      <c r="AF59" s="1"/>
      <c r="AG59" s="1"/>
      <c r="AH59" s="1"/>
      <c r="AI59" s="1"/>
      <c r="AJ59" s="1"/>
      <c r="AK59" s="1"/>
      <c r="AL59" s="1"/>
      <c r="AM59" s="1"/>
      <c r="AN59" s="1"/>
      <c r="AO59" s="1"/>
      <c r="AP59" s="1"/>
      <c r="AQ59" s="1"/>
      <c r="AR59" s="1"/>
      <c r="AS59" s="1"/>
      <c r="AT59" s="1"/>
    </row>
    <row r="60" spans="1:46" ht="21" hidden="1" customHeight="1" x14ac:dyDescent="0.3">
      <c r="A60" s="333"/>
      <c r="B60" s="334"/>
      <c r="C60" s="42" t="s">
        <v>16</v>
      </c>
      <c r="D60" s="39"/>
      <c r="E60" s="39"/>
      <c r="F60" s="154"/>
      <c r="G60" s="44"/>
      <c r="H60" s="154"/>
      <c r="I60" s="45"/>
      <c r="J60" s="39"/>
      <c r="K60" s="80"/>
      <c r="L60" s="39"/>
      <c r="M60" s="15"/>
      <c r="N60" s="15"/>
      <c r="O60" s="171"/>
      <c r="P60" s="169"/>
      <c r="Q60" s="173"/>
      <c r="R60" s="173"/>
      <c r="AC60" s="1"/>
      <c r="AD60" s="1"/>
      <c r="AE60" s="1"/>
      <c r="AF60" s="1"/>
      <c r="AG60" s="1"/>
      <c r="AH60" s="1"/>
      <c r="AI60" s="1"/>
      <c r="AJ60" s="1"/>
      <c r="AK60" s="1"/>
      <c r="AL60" s="1"/>
      <c r="AM60" s="1"/>
      <c r="AN60" s="1"/>
      <c r="AO60" s="1"/>
      <c r="AP60" s="1"/>
      <c r="AQ60" s="1"/>
      <c r="AR60" s="1"/>
      <c r="AS60" s="1"/>
      <c r="AT60" s="1"/>
    </row>
    <row r="61" spans="1:46" ht="21" hidden="1" customHeight="1" x14ac:dyDescent="0.3">
      <c r="A61" s="333"/>
      <c r="B61" s="334"/>
      <c r="C61" s="61" t="s">
        <v>15</v>
      </c>
      <c r="D61" s="24"/>
      <c r="E61" s="24"/>
      <c r="F61" s="154"/>
      <c r="G61" s="43"/>
      <c r="H61" s="154"/>
      <c r="I61" s="45"/>
      <c r="J61" s="24"/>
      <c r="K61" s="80"/>
      <c r="L61" s="24"/>
      <c r="M61" s="15"/>
      <c r="N61" s="15"/>
      <c r="O61" s="171"/>
      <c r="P61" s="169"/>
      <c r="Q61" s="173"/>
      <c r="R61" s="173"/>
      <c r="AC61" s="1"/>
      <c r="AD61" s="1"/>
      <c r="AE61" s="1"/>
      <c r="AF61" s="1"/>
      <c r="AG61" s="1"/>
      <c r="AH61" s="1"/>
      <c r="AI61" s="1"/>
      <c r="AJ61" s="1"/>
      <c r="AK61" s="1"/>
      <c r="AL61" s="1"/>
      <c r="AM61" s="1"/>
      <c r="AN61" s="1"/>
      <c r="AO61" s="1"/>
      <c r="AP61" s="1"/>
      <c r="AQ61" s="1"/>
      <c r="AR61" s="1"/>
      <c r="AS61" s="1"/>
      <c r="AT61" s="1"/>
    </row>
    <row r="62" spans="1:46" ht="21" hidden="1" customHeight="1" x14ac:dyDescent="0.3">
      <c r="A62" s="333"/>
      <c r="B62" s="334"/>
      <c r="C62" s="58"/>
      <c r="D62" s="25"/>
      <c r="E62" s="25"/>
      <c r="F62" s="77"/>
      <c r="G62" s="43"/>
      <c r="H62" s="154"/>
      <c r="I62" s="45"/>
      <c r="J62" s="25"/>
      <c r="K62" s="81"/>
      <c r="L62" s="25"/>
      <c r="M62" s="15"/>
      <c r="N62" s="30"/>
      <c r="O62" s="171"/>
      <c r="P62" s="169"/>
      <c r="Q62" s="173"/>
      <c r="R62" s="173"/>
      <c r="AC62" s="1"/>
      <c r="AD62" s="1"/>
      <c r="AE62" s="1"/>
      <c r="AF62" s="1"/>
      <c r="AG62" s="1"/>
      <c r="AH62" s="1"/>
      <c r="AI62" s="1"/>
      <c r="AJ62" s="1"/>
      <c r="AK62" s="1"/>
      <c r="AL62" s="1"/>
      <c r="AM62" s="1"/>
      <c r="AN62" s="1"/>
      <c r="AO62" s="1"/>
      <c r="AP62" s="1"/>
      <c r="AQ62" s="1"/>
      <c r="AR62" s="1"/>
      <c r="AS62" s="1"/>
      <c r="AT62" s="1"/>
    </row>
    <row r="63" spans="1:46" ht="21.75" hidden="1" thickBot="1" x14ac:dyDescent="0.3">
      <c r="A63" s="22"/>
      <c r="B63" s="22"/>
      <c r="C63" s="23"/>
      <c r="D63" s="6"/>
      <c r="E63" s="6"/>
      <c r="F63" s="6"/>
      <c r="G63" s="23"/>
      <c r="H63" s="23"/>
      <c r="I63" s="23"/>
      <c r="J63" s="23"/>
      <c r="K63" s="23"/>
      <c r="L63" s="23"/>
      <c r="M63" s="16"/>
      <c r="N63" s="16"/>
      <c r="O63" s="161" t="s">
        <v>79</v>
      </c>
      <c r="Q63" s="173"/>
      <c r="R63" s="173"/>
      <c r="AC63" s="1"/>
      <c r="AD63" s="1"/>
      <c r="AE63" s="1"/>
      <c r="AF63" s="1"/>
      <c r="AG63" s="1"/>
      <c r="AH63" s="1"/>
      <c r="AI63" s="1"/>
      <c r="AJ63" s="1"/>
      <c r="AK63" s="1"/>
      <c r="AL63" s="1"/>
      <c r="AM63" s="1"/>
      <c r="AN63" s="1"/>
      <c r="AO63" s="1"/>
      <c r="AP63" s="1"/>
      <c r="AQ63" s="1"/>
      <c r="AR63" s="1"/>
      <c r="AS63" s="1"/>
      <c r="AT63" s="1"/>
    </row>
    <row r="64" spans="1:46" ht="60" hidden="1" customHeight="1" x14ac:dyDescent="0.35">
      <c r="A64" s="335" t="s">
        <v>29</v>
      </c>
      <c r="B64" s="336"/>
      <c r="C64" s="336"/>
      <c r="D64" s="123" t="s">
        <v>80</v>
      </c>
      <c r="E64" s="123"/>
      <c r="F64" s="111"/>
      <c r="G64" s="113"/>
      <c r="H64" s="177"/>
      <c r="I64" s="112"/>
      <c r="J64" s="123"/>
      <c r="K64" s="111"/>
      <c r="L64" s="177"/>
      <c r="M64" s="33"/>
      <c r="N64" s="32"/>
      <c r="O64" s="32"/>
      <c r="P64" s="32"/>
      <c r="Q64" s="173"/>
      <c r="R64" s="173"/>
      <c r="AC64" s="1"/>
      <c r="AD64" s="1"/>
      <c r="AE64" s="1"/>
      <c r="AF64" s="1"/>
      <c r="AG64" s="1"/>
      <c r="AH64" s="1"/>
      <c r="AI64" s="1"/>
      <c r="AJ64" s="1"/>
      <c r="AK64" s="1"/>
      <c r="AL64" s="1"/>
      <c r="AM64" s="1"/>
      <c r="AN64" s="1"/>
      <c r="AO64" s="1"/>
      <c r="AP64" s="1"/>
      <c r="AQ64" s="1"/>
      <c r="AR64" s="1"/>
      <c r="AS64" s="1"/>
      <c r="AT64" s="1"/>
    </row>
    <row r="65" spans="1:18" s="1" customFormat="1" x14ac:dyDescent="0.25">
      <c r="Q65" s="173"/>
      <c r="R65" s="173"/>
    </row>
    <row r="66" spans="1:18" s="1" customFormat="1" ht="23.25" x14ac:dyDescent="0.35">
      <c r="A66" s="74" t="s">
        <v>20</v>
      </c>
      <c r="B66" s="75"/>
      <c r="Q66" s="173"/>
      <c r="R66" s="173"/>
    </row>
    <row r="67" spans="1:18" s="1" customFormat="1" ht="21" x14ac:dyDescent="0.35">
      <c r="A67" s="67"/>
      <c r="B67" s="75" t="s">
        <v>21</v>
      </c>
    </row>
    <row r="68" spans="1:18" s="1" customFormat="1" ht="21" x14ac:dyDescent="0.35">
      <c r="A68" s="67"/>
      <c r="B68" s="75" t="s">
        <v>22</v>
      </c>
    </row>
    <row r="69" spans="1:18" s="1" customFormat="1" ht="21" x14ac:dyDescent="0.35">
      <c r="A69" s="67"/>
      <c r="B69" s="75" t="s">
        <v>23</v>
      </c>
    </row>
    <row r="70" spans="1:18" s="1" customFormat="1" ht="21" x14ac:dyDescent="0.35">
      <c r="A70" s="67"/>
      <c r="B70" s="75" t="s">
        <v>24</v>
      </c>
    </row>
    <row r="71" spans="1:18" s="1" customFormat="1" ht="21" x14ac:dyDescent="0.35">
      <c r="A71" s="67"/>
      <c r="B71" s="75" t="s">
        <v>25</v>
      </c>
    </row>
    <row r="72" spans="1:18" s="1" customFormat="1" ht="21" x14ac:dyDescent="0.35">
      <c r="A72" s="67"/>
      <c r="B72" s="75" t="s">
        <v>26</v>
      </c>
    </row>
    <row r="73" spans="1:18" s="1" customFormat="1" ht="21" x14ac:dyDescent="0.35">
      <c r="A73" s="67"/>
      <c r="B73" s="75" t="s">
        <v>27</v>
      </c>
    </row>
    <row r="74" spans="1:18" s="1" customFormat="1" ht="21" x14ac:dyDescent="0.35">
      <c r="A74" s="67"/>
      <c r="B74" s="75"/>
    </row>
  </sheetData>
  <mergeCells count="29">
    <mergeCell ref="J3:J5"/>
    <mergeCell ref="K3:K5"/>
    <mergeCell ref="L3:L5"/>
    <mergeCell ref="A4:B4"/>
    <mergeCell ref="A5:B5"/>
    <mergeCell ref="H3:H5"/>
    <mergeCell ref="I3:I5"/>
    <mergeCell ref="D3:D5"/>
    <mergeCell ref="E3:E5"/>
    <mergeCell ref="F3:F5"/>
    <mergeCell ref="G3:G5"/>
    <mergeCell ref="A24:B24"/>
    <mergeCell ref="C22:C25"/>
    <mergeCell ref="A25:B25"/>
    <mergeCell ref="A26:B26"/>
    <mergeCell ref="A40:B45"/>
    <mergeCell ref="A22:B22"/>
    <mergeCell ref="Q54:R54"/>
    <mergeCell ref="A57:B62"/>
    <mergeCell ref="A64:C64"/>
    <mergeCell ref="Q27:R27"/>
    <mergeCell ref="A28:B30"/>
    <mergeCell ref="Q29:R29"/>
    <mergeCell ref="Q32:R32"/>
    <mergeCell ref="A33:B37"/>
    <mergeCell ref="A48:B52"/>
    <mergeCell ref="A54:C54"/>
    <mergeCell ref="D54:I54"/>
    <mergeCell ref="N28:N30"/>
  </mergeCells>
  <pageMargins left="0.70866141732283472" right="0.70866141732283472" top="0.74803149606299213" bottom="0.74803149606299213" header="0.31496062992125984" footer="0.31496062992125984"/>
  <pageSetup paperSize="8" scale="41"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AT74"/>
  <sheetViews>
    <sheetView zoomScale="60" zoomScaleNormal="60" workbookViewId="0">
      <pane xSplit="2" ySplit="2" topLeftCell="C3" activePane="bottomRight" state="frozen"/>
      <selection pane="topRight" activeCell="C1" sqref="C1"/>
      <selection pane="bottomLeft" activeCell="A3" sqref="A3"/>
      <selection pane="bottomRight" activeCell="D1" sqref="D1"/>
    </sheetView>
  </sheetViews>
  <sheetFormatPr defaultColWidth="35.75" defaultRowHeight="15.75" x14ac:dyDescent="0.25"/>
  <cols>
    <col min="1" max="1" width="37.37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6" max="28" width="35.75" style="1"/>
  </cols>
  <sheetData>
    <row r="1" spans="1:28" s="1" customFormat="1" ht="58.5" customHeight="1" thickBot="1" x14ac:dyDescent="0.3">
      <c r="A1" s="114" t="s">
        <v>51</v>
      </c>
      <c r="B1" s="114"/>
      <c r="C1" s="114"/>
      <c r="D1" s="331" t="s">
        <v>426</v>
      </c>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U2"/>
      <c r="V2"/>
      <c r="W2"/>
      <c r="X2"/>
      <c r="Y2"/>
      <c r="Z2"/>
      <c r="AA2"/>
      <c r="AB2"/>
    </row>
    <row r="3" spans="1:28" s="1" customFormat="1" ht="26.25" x14ac:dyDescent="0.25">
      <c r="A3" s="54"/>
      <c r="B3" s="54"/>
      <c r="C3" s="47"/>
      <c r="D3" s="351"/>
      <c r="E3" s="351"/>
      <c r="F3" s="351"/>
      <c r="G3" s="351"/>
      <c r="H3" s="351"/>
      <c r="I3" s="351"/>
      <c r="J3" s="351"/>
      <c r="K3" s="351"/>
      <c r="L3" s="351"/>
    </row>
    <row r="4" spans="1:28" s="1" customFormat="1" ht="26.25" x14ac:dyDescent="0.25">
      <c r="A4" s="353" t="s">
        <v>43</v>
      </c>
      <c r="B4" s="353"/>
      <c r="C4" s="78">
        <v>382</v>
      </c>
      <c r="D4" s="352"/>
      <c r="E4" s="352"/>
      <c r="F4" s="352"/>
      <c r="G4" s="352"/>
      <c r="H4" s="352"/>
      <c r="I4" s="352"/>
      <c r="J4" s="352"/>
      <c r="K4" s="352"/>
      <c r="L4" s="352"/>
    </row>
    <row r="5" spans="1:28" s="1" customFormat="1" ht="26.25" x14ac:dyDescent="0.25">
      <c r="A5" s="353" t="s">
        <v>383</v>
      </c>
      <c r="B5" s="353"/>
      <c r="C5" s="78">
        <f>C4*1.05</f>
        <v>401.1</v>
      </c>
      <c r="D5" s="352"/>
      <c r="E5" s="352"/>
      <c r="F5" s="352"/>
      <c r="G5" s="352"/>
      <c r="H5" s="352"/>
      <c r="I5" s="352"/>
      <c r="J5" s="352"/>
      <c r="K5" s="352"/>
      <c r="L5" s="352"/>
    </row>
    <row r="6" spans="1:28" s="1" customFormat="1" ht="26.25" x14ac:dyDescent="0.25">
      <c r="A6" s="47"/>
      <c r="B6" s="47"/>
      <c r="C6" s="47"/>
      <c r="D6" s="48"/>
      <c r="E6" s="48"/>
      <c r="F6" s="49"/>
      <c r="G6" s="49"/>
      <c r="H6" s="48"/>
      <c r="I6" s="49"/>
      <c r="J6" s="48"/>
      <c r="K6" s="49"/>
      <c r="L6" s="48"/>
    </row>
    <row r="7" spans="1:28" s="1" customFormat="1" ht="26.25" customHeight="1" x14ac:dyDescent="0.4">
      <c r="A7" s="130" t="s">
        <v>45</v>
      </c>
      <c r="B7" s="128" t="s">
        <v>44</v>
      </c>
      <c r="C7" s="77"/>
      <c r="D7" s="105">
        <f>(D8/$C$4)*100</f>
        <v>8.3769633507853403</v>
      </c>
      <c r="E7" s="105">
        <f t="shared" ref="E7:I7" si="0">(E8/$C$4)*100</f>
        <v>16.753926701570681</v>
      </c>
      <c r="F7" s="105">
        <f t="shared" si="0"/>
        <v>44.764397905759161</v>
      </c>
      <c r="G7" s="92">
        <f>(G8/$C$4)*100</f>
        <v>13.350785340314136</v>
      </c>
      <c r="H7" s="105">
        <f>(H8/$C$4)*100</f>
        <v>16.753926701570681</v>
      </c>
      <c r="I7" s="106">
        <f t="shared" si="0"/>
        <v>0</v>
      </c>
      <c r="J7" s="95">
        <v>16.899999999999999</v>
      </c>
      <c r="K7" s="95">
        <v>79.599999999999994</v>
      </c>
      <c r="L7" s="95">
        <v>3.5</v>
      </c>
      <c r="M7" s="73"/>
    </row>
    <row r="8" spans="1:28" s="1" customFormat="1" ht="26.25" customHeight="1" x14ac:dyDescent="0.25">
      <c r="A8" s="136"/>
      <c r="B8" s="129" t="s">
        <v>62</v>
      </c>
      <c r="C8" s="77"/>
      <c r="D8" s="51">
        <v>32</v>
      </c>
      <c r="E8" s="51">
        <v>64</v>
      </c>
      <c r="F8" s="51">
        <v>171</v>
      </c>
      <c r="G8" s="51">
        <v>51</v>
      </c>
      <c r="H8" s="51">
        <v>64</v>
      </c>
      <c r="I8" s="106">
        <v>0</v>
      </c>
      <c r="J8" s="96">
        <f>($H$8/100)*J7</f>
        <v>10.815999999999999</v>
      </c>
      <c r="K8" s="96">
        <f>($H$8/100)*K7</f>
        <v>50.943999999999996</v>
      </c>
      <c r="L8" s="96">
        <f>($H$8/100)*L7</f>
        <v>2.2400000000000002</v>
      </c>
      <c r="M8" s="99"/>
    </row>
    <row r="9" spans="1:28" s="1" customFormat="1" ht="26.25" x14ac:dyDescent="0.25">
      <c r="A9" s="130" t="s">
        <v>65</v>
      </c>
      <c r="B9" s="128" t="s">
        <v>63</v>
      </c>
      <c r="C9" s="77"/>
      <c r="D9" s="92">
        <v>51.319000000000003</v>
      </c>
      <c r="E9" s="92">
        <v>83.968000000000004</v>
      </c>
      <c r="F9" s="92">
        <v>169.804</v>
      </c>
      <c r="G9" s="92">
        <v>53.69</v>
      </c>
      <c r="H9" s="92">
        <v>65.897999999999996</v>
      </c>
      <c r="I9" s="106">
        <v>0</v>
      </c>
      <c r="J9" s="96"/>
      <c r="K9" s="96"/>
      <c r="L9" s="96"/>
      <c r="M9" s="157">
        <f>SUM(D9:I9)</f>
        <v>424.67899999999997</v>
      </c>
    </row>
    <row r="10" spans="1:28" s="1" customFormat="1" ht="26.25" customHeight="1" x14ac:dyDescent="0.25">
      <c r="A10" s="136"/>
      <c r="B10" s="129" t="s">
        <v>64</v>
      </c>
      <c r="C10" s="77"/>
      <c r="D10" s="93">
        <f>($C$5/100)*D7</f>
        <v>33.6</v>
      </c>
      <c r="E10" s="93">
        <f t="shared" ref="E10:I10" si="1">($C$5/100)*E7</f>
        <v>67.2</v>
      </c>
      <c r="F10" s="93">
        <f t="shared" si="1"/>
        <v>179.55</v>
      </c>
      <c r="G10" s="93">
        <f>($C$5/100)*G7</f>
        <v>53.550000000000004</v>
      </c>
      <c r="H10" s="93">
        <f>($C$5/100)*H7</f>
        <v>67.2</v>
      </c>
      <c r="I10" s="93">
        <f t="shared" si="1"/>
        <v>0</v>
      </c>
      <c r="J10" s="97">
        <f>($H$10/100)*J7</f>
        <v>11.3568</v>
      </c>
      <c r="K10" s="97">
        <f>($H$10/100)*K7</f>
        <v>53.491199999999999</v>
      </c>
      <c r="L10" s="97">
        <f>($H$10/100)*L7</f>
        <v>2.3520000000000003</v>
      </c>
      <c r="M10" s="99"/>
    </row>
    <row r="11" spans="1:28" s="1" customFormat="1" ht="26.25" customHeight="1" x14ac:dyDescent="0.25">
      <c r="A11" s="130" t="s">
        <v>66</v>
      </c>
      <c r="B11" s="128" t="s">
        <v>69</v>
      </c>
      <c r="C11" s="77"/>
      <c r="D11" s="51">
        <v>40</v>
      </c>
      <c r="E11" s="51">
        <v>74</v>
      </c>
      <c r="F11" s="52">
        <v>77</v>
      </c>
      <c r="G11" s="52">
        <v>0</v>
      </c>
      <c r="H11" s="51">
        <v>53</v>
      </c>
      <c r="I11" s="52">
        <v>0</v>
      </c>
      <c r="J11" s="95">
        <v>5</v>
      </c>
      <c r="K11" s="98">
        <v>5026</v>
      </c>
      <c r="L11" s="95">
        <v>2</v>
      </c>
      <c r="M11" s="99"/>
    </row>
    <row r="12" spans="1:28" s="1" customFormat="1" ht="26.25" customHeight="1" x14ac:dyDescent="0.25">
      <c r="A12" s="130"/>
      <c r="B12" s="128" t="s">
        <v>75</v>
      </c>
      <c r="C12" s="77"/>
      <c r="D12" s="92">
        <f>D14-D11</f>
        <v>2.1052631578947398</v>
      </c>
      <c r="E12" s="92">
        <f t="shared" ref="E12:I12" si="2">E14-E11</f>
        <v>3.8947368421052602</v>
      </c>
      <c r="F12" s="92">
        <f t="shared" si="2"/>
        <v>4.0526315789473699</v>
      </c>
      <c r="G12" s="92">
        <f t="shared" si="2"/>
        <v>0</v>
      </c>
      <c r="H12" s="92">
        <f t="shared" si="2"/>
        <v>2.7894736842105274</v>
      </c>
      <c r="I12" s="92">
        <f t="shared" si="2"/>
        <v>0</v>
      </c>
      <c r="J12" s="95"/>
      <c r="K12" s="98"/>
      <c r="L12" s="95"/>
      <c r="M12" s="99"/>
    </row>
    <row r="13" spans="1:28" s="1" customFormat="1" ht="26.25" customHeight="1" x14ac:dyDescent="0.25">
      <c r="B13" s="128" t="s">
        <v>70</v>
      </c>
      <c r="C13" s="77"/>
      <c r="D13" s="158">
        <v>0.05</v>
      </c>
      <c r="E13" s="158">
        <v>0.05</v>
      </c>
      <c r="F13" s="158">
        <v>0.05</v>
      </c>
      <c r="G13" s="158">
        <v>0.05</v>
      </c>
      <c r="H13" s="158">
        <v>0.05</v>
      </c>
      <c r="I13" s="158">
        <v>0.05</v>
      </c>
      <c r="J13" s="95">
        <v>30.61</v>
      </c>
      <c r="K13" s="98">
        <v>33.07</v>
      </c>
      <c r="L13" s="95">
        <v>455.3</v>
      </c>
      <c r="M13" s="99"/>
    </row>
    <row r="14" spans="1:28" s="1" customFormat="1" ht="26.25" x14ac:dyDescent="0.25">
      <c r="A14" s="47"/>
      <c r="B14" s="128" t="s">
        <v>67</v>
      </c>
      <c r="C14" s="132">
        <f>SUM(D14:I14)</f>
        <v>256.84210526315792</v>
      </c>
      <c r="D14" s="92">
        <f>D11/(1-D13)</f>
        <v>42.10526315789474</v>
      </c>
      <c r="E14" s="92">
        <f t="shared" ref="E14:I14" si="3">E11/(1-E13)</f>
        <v>77.89473684210526</v>
      </c>
      <c r="F14" s="92">
        <f t="shared" si="3"/>
        <v>81.05263157894737</v>
      </c>
      <c r="G14" s="92">
        <f t="shared" si="3"/>
        <v>0</v>
      </c>
      <c r="H14" s="92">
        <f t="shared" si="3"/>
        <v>55.789473684210527</v>
      </c>
      <c r="I14" s="92">
        <f t="shared" si="3"/>
        <v>0</v>
      </c>
      <c r="J14" s="103">
        <f t="shared" ref="J14:L14" si="4">(J11/(100-J13))*100</f>
        <v>7.2056492289955321</v>
      </c>
      <c r="K14" s="103">
        <f t="shared" si="4"/>
        <v>7509.3381144479299</v>
      </c>
      <c r="L14" s="103">
        <f t="shared" si="4"/>
        <v>-0.56290458767238949</v>
      </c>
      <c r="M14" s="104"/>
    </row>
    <row r="15" spans="1:28" s="1" customFormat="1" ht="26.25" x14ac:dyDescent="0.25">
      <c r="A15" s="47"/>
      <c r="B15" s="47"/>
      <c r="C15" s="128"/>
      <c r="D15" s="94"/>
      <c r="E15" s="94"/>
      <c r="F15" s="94"/>
      <c r="G15" s="94"/>
      <c r="H15" s="94"/>
      <c r="I15" s="94"/>
      <c r="J15" s="94"/>
      <c r="K15" s="94"/>
      <c r="L15" s="94"/>
    </row>
    <row r="16" spans="1:28" ht="28.5" customHeight="1" x14ac:dyDescent="0.25">
      <c r="A16" s="130" t="s">
        <v>68</v>
      </c>
      <c r="B16" s="65"/>
      <c r="C16" s="141" t="s">
        <v>71</v>
      </c>
      <c r="D16" s="133">
        <f>D11/D8</f>
        <v>1.25</v>
      </c>
      <c r="E16" s="133">
        <f>E11/E8</f>
        <v>1.15625</v>
      </c>
      <c r="F16" s="147">
        <f>F11/F8</f>
        <v>0.45029239766081869</v>
      </c>
      <c r="G16" s="147">
        <f>G11/G8</f>
        <v>0</v>
      </c>
      <c r="H16" s="147">
        <f>H11/H8</f>
        <v>0.828125</v>
      </c>
      <c r="I16" s="147"/>
      <c r="J16" s="131">
        <f>J14/J8</f>
        <v>0.66620277634943903</v>
      </c>
      <c r="K16" s="131">
        <f>K14/K8</f>
        <v>147.40377894252376</v>
      </c>
      <c r="L16" s="131">
        <f>L14/L8</f>
        <v>-0.25129669092517387</v>
      </c>
      <c r="M16" s="1"/>
      <c r="N16" s="1"/>
      <c r="O16" s="1"/>
      <c r="U16"/>
      <c r="V16"/>
      <c r="W16"/>
      <c r="X16"/>
      <c r="Y16"/>
      <c r="Z16"/>
      <c r="AA16"/>
      <c r="AB16"/>
    </row>
    <row r="17" spans="1:46" ht="28.5" customHeight="1" x14ac:dyDescent="0.25">
      <c r="A17" s="1"/>
      <c r="B17" s="46"/>
      <c r="C17" s="141" t="s">
        <v>72</v>
      </c>
      <c r="D17" s="133">
        <f>D11/D9</f>
        <v>0.7794384146222646</v>
      </c>
      <c r="E17" s="133">
        <f t="shared" ref="E17:H17" si="5">E11/E9</f>
        <v>0.8812881097560975</v>
      </c>
      <c r="F17" s="133">
        <f t="shared" si="5"/>
        <v>0.45346399378106522</v>
      </c>
      <c r="G17" s="133">
        <f t="shared" si="5"/>
        <v>0</v>
      </c>
      <c r="H17" s="133">
        <f t="shared" si="5"/>
        <v>0.8042732708124678</v>
      </c>
      <c r="I17" s="133"/>
      <c r="J17" s="100"/>
      <c r="K17" s="101"/>
      <c r="L17" s="100"/>
      <c r="M17" s="1"/>
      <c r="N17" s="1"/>
      <c r="O17" s="1"/>
      <c r="U17"/>
      <c r="V17"/>
      <c r="W17"/>
      <c r="X17"/>
      <c r="Y17"/>
      <c r="Z17"/>
      <c r="AA17"/>
      <c r="AB17"/>
    </row>
    <row r="18" spans="1:46" ht="28.5" customHeight="1" x14ac:dyDescent="0.25">
      <c r="A18" s="1"/>
      <c r="B18" s="46"/>
      <c r="C18" s="143" t="s">
        <v>73</v>
      </c>
      <c r="D18" s="144">
        <f>D14/D8</f>
        <v>1.3157894736842106</v>
      </c>
      <c r="E18" s="144">
        <f t="shared" ref="E18:H18" si="6">E14/E8</f>
        <v>1.2171052631578947</v>
      </c>
      <c r="F18" s="144">
        <f t="shared" si="6"/>
        <v>0.47399199753770394</v>
      </c>
      <c r="G18" s="144">
        <f t="shared" si="6"/>
        <v>0</v>
      </c>
      <c r="H18" s="144">
        <f t="shared" si="6"/>
        <v>0.87171052631578949</v>
      </c>
      <c r="I18" s="144"/>
      <c r="J18" s="100"/>
      <c r="K18" s="101"/>
      <c r="L18" s="100"/>
      <c r="M18" s="1"/>
      <c r="N18" s="1"/>
      <c r="O18" s="1"/>
      <c r="T18"/>
      <c r="U18"/>
      <c r="V18"/>
      <c r="W18"/>
      <c r="X18"/>
      <c r="Y18"/>
      <c r="Z18"/>
      <c r="AA18"/>
      <c r="AB18"/>
    </row>
    <row r="19" spans="1:46" ht="28.5" customHeight="1" thickBot="1" x14ac:dyDescent="0.3">
      <c r="A19" s="1"/>
      <c r="B19" s="46"/>
      <c r="C19" s="142" t="s">
        <v>74</v>
      </c>
      <c r="D19" s="140">
        <f>D14/D9</f>
        <v>0.82046148907606808</v>
      </c>
      <c r="E19" s="140">
        <f t="shared" ref="E19:H19" si="7">E14/E9</f>
        <v>0.92767169448010267</v>
      </c>
      <c r="F19" s="140">
        <f t="shared" si="7"/>
        <v>0.47733051976954233</v>
      </c>
      <c r="G19" s="140">
        <f t="shared" si="7"/>
        <v>0</v>
      </c>
      <c r="H19" s="140">
        <f t="shared" si="7"/>
        <v>0.84660344296049239</v>
      </c>
      <c r="I19" s="140"/>
      <c r="J19" s="100"/>
      <c r="K19" s="101"/>
      <c r="L19" s="100"/>
      <c r="M19" s="1"/>
      <c r="N19" s="1"/>
      <c r="O19" s="1"/>
      <c r="T19"/>
      <c r="U19"/>
      <c r="V19"/>
      <c r="W19"/>
      <c r="X19"/>
      <c r="Y19"/>
      <c r="Z19"/>
      <c r="AA19"/>
      <c r="AB19"/>
    </row>
    <row r="20" spans="1:46" ht="28.5" customHeight="1" x14ac:dyDescent="0.4">
      <c r="A20" s="1"/>
      <c r="B20" s="46"/>
      <c r="C20" s="146" t="s">
        <v>46</v>
      </c>
      <c r="D20" s="134">
        <f>D14/D10</f>
        <v>1.2531328320802004</v>
      </c>
      <c r="E20" s="134">
        <f>E14/E10</f>
        <v>1.1591478696741853</v>
      </c>
      <c r="F20" s="152">
        <f>F14/F10</f>
        <v>0.45142095003590849</v>
      </c>
      <c r="G20" s="152">
        <f>G14/G10</f>
        <v>0</v>
      </c>
      <c r="H20" s="152">
        <f>H14/H10</f>
        <v>0.83020050125313283</v>
      </c>
      <c r="I20" s="152"/>
      <c r="J20" s="100"/>
      <c r="K20" s="101"/>
      <c r="L20" s="100"/>
      <c r="M20" s="1"/>
      <c r="N20" s="1"/>
      <c r="O20" s="1"/>
      <c r="T20"/>
      <c r="U20"/>
      <c r="V20"/>
      <c r="W20"/>
      <c r="X20"/>
      <c r="Y20"/>
      <c r="Z20"/>
      <c r="AA20"/>
      <c r="AB20"/>
    </row>
    <row r="21" spans="1:46" ht="28.5" customHeight="1" thickBot="1" x14ac:dyDescent="0.3">
      <c r="A21" s="1"/>
      <c r="B21" s="46"/>
      <c r="C21" s="145" t="s">
        <v>47</v>
      </c>
      <c r="D21" s="244">
        <f t="shared" ref="D21:I21" si="8">D10-D14</f>
        <v>-8.5052631578947384</v>
      </c>
      <c r="E21" s="244">
        <f t="shared" si="8"/>
        <v>-10.694736842105257</v>
      </c>
      <c r="F21" s="243">
        <f t="shared" si="8"/>
        <v>98.497368421052641</v>
      </c>
      <c r="G21" s="243">
        <f t="shared" si="8"/>
        <v>53.550000000000004</v>
      </c>
      <c r="H21" s="243">
        <f t="shared" si="8"/>
        <v>11.410526315789475</v>
      </c>
      <c r="I21" s="244">
        <f t="shared" si="8"/>
        <v>0</v>
      </c>
      <c r="J21" s="131"/>
      <c r="K21" s="131"/>
      <c r="L21" s="131"/>
      <c r="M21" s="1"/>
      <c r="N21" s="1"/>
      <c r="O21" s="1"/>
      <c r="T21"/>
      <c r="U21"/>
      <c r="V21"/>
      <c r="W21"/>
      <c r="X21"/>
      <c r="Y21"/>
      <c r="Z21"/>
      <c r="AA21"/>
      <c r="AB21"/>
    </row>
    <row r="22" spans="1:46" ht="31.5" customHeight="1" thickBot="1" x14ac:dyDescent="0.3">
      <c r="A22" s="354" t="s">
        <v>48</v>
      </c>
      <c r="B22" s="355"/>
      <c r="C22" s="356">
        <v>2</v>
      </c>
      <c r="D22" s="192" t="s">
        <v>84</v>
      </c>
      <c r="E22" s="192" t="s">
        <v>84</v>
      </c>
      <c r="F22" s="224" t="s">
        <v>84</v>
      </c>
      <c r="G22" s="224" t="s">
        <v>84</v>
      </c>
      <c r="H22" s="224" t="s">
        <v>84</v>
      </c>
      <c r="I22" s="180" t="s">
        <v>84</v>
      </c>
      <c r="J22" s="62"/>
      <c r="K22" s="62"/>
      <c r="L22" s="62"/>
      <c r="M22" s="1"/>
      <c r="O22" s="1"/>
      <c r="Q22" s="173"/>
      <c r="R22" s="173"/>
      <c r="AC22" s="1"/>
      <c r="AD22" s="1"/>
      <c r="AE22" s="1"/>
      <c r="AF22" s="1"/>
      <c r="AG22" s="1"/>
      <c r="AH22" s="1"/>
      <c r="AI22" s="1"/>
      <c r="AJ22" s="1"/>
      <c r="AK22" s="1"/>
      <c r="AL22" s="1"/>
      <c r="AM22" s="1"/>
      <c r="AN22" s="1"/>
      <c r="AO22" s="1"/>
      <c r="AP22" s="1"/>
      <c r="AQ22" s="1"/>
      <c r="AR22" s="1"/>
      <c r="AS22" s="1"/>
      <c r="AT22" s="1"/>
    </row>
    <row r="23" spans="1:46" s="73" customFormat="1" ht="27" thickBot="1" x14ac:dyDescent="0.45">
      <c r="A23" s="189" t="s">
        <v>118</v>
      </c>
      <c r="B23" s="190"/>
      <c r="C23" s="357"/>
      <c r="D23" s="193" t="s">
        <v>397</v>
      </c>
      <c r="E23" s="193" t="s">
        <v>398</v>
      </c>
      <c r="F23" s="225" t="s">
        <v>399</v>
      </c>
      <c r="G23" s="225"/>
      <c r="H23" s="154" t="s">
        <v>394</v>
      </c>
      <c r="I23" s="180"/>
      <c r="J23" s="187"/>
      <c r="K23" s="82"/>
      <c r="L23" s="82"/>
      <c r="M23" s="185"/>
      <c r="N23" s="185"/>
      <c r="O23" s="185"/>
      <c r="P23" s="186"/>
      <c r="Q23" s="174"/>
      <c r="R23" s="174"/>
    </row>
    <row r="24" spans="1:46" s="73" customFormat="1" ht="27" thickBot="1" x14ac:dyDescent="0.45">
      <c r="A24" s="349" t="s">
        <v>120</v>
      </c>
      <c r="B24" s="350"/>
      <c r="C24" s="357"/>
      <c r="D24" s="317" t="s">
        <v>113</v>
      </c>
      <c r="E24" s="317"/>
      <c r="F24" s="316" t="s">
        <v>400</v>
      </c>
      <c r="G24" s="224"/>
      <c r="H24" s="224" t="s">
        <v>401</v>
      </c>
      <c r="I24" s="180"/>
      <c r="J24" s="175"/>
      <c r="K24" s="175"/>
      <c r="L24" s="175"/>
      <c r="M24" s="185"/>
      <c r="N24" s="185"/>
      <c r="O24" s="185"/>
      <c r="P24" s="186"/>
      <c r="Q24" s="174"/>
      <c r="R24" s="174"/>
    </row>
    <row r="25" spans="1:46" s="73" customFormat="1" ht="27" thickBot="1" x14ac:dyDescent="0.45">
      <c r="A25" s="359" t="s">
        <v>119</v>
      </c>
      <c r="B25" s="360"/>
      <c r="C25" s="358"/>
      <c r="D25" s="194"/>
      <c r="E25" s="194"/>
      <c r="F25" s="227"/>
      <c r="G25" s="226"/>
      <c r="H25" s="227"/>
      <c r="I25" s="191"/>
      <c r="J25" s="175"/>
      <c r="K25" s="175"/>
      <c r="L25" s="175"/>
      <c r="M25" s="72"/>
      <c r="N25" s="72"/>
      <c r="O25" s="72"/>
      <c r="Q25" s="174"/>
      <c r="R25" s="174"/>
    </row>
    <row r="26" spans="1:46" ht="71.25" customHeight="1" thickBot="1" x14ac:dyDescent="0.3">
      <c r="A26" s="347" t="s">
        <v>36</v>
      </c>
      <c r="B26" s="348"/>
      <c r="C26" s="108"/>
      <c r="D26" s="188"/>
      <c r="E26" s="188"/>
      <c r="F26" s="188"/>
      <c r="G26" s="188"/>
      <c r="H26" s="188"/>
      <c r="I26" s="188"/>
      <c r="J26" s="109"/>
      <c r="K26" s="109"/>
      <c r="L26" s="110"/>
      <c r="M26" s="41" t="s">
        <v>86</v>
      </c>
      <c r="N26" s="41" t="s">
        <v>37</v>
      </c>
      <c r="O26" s="41" t="s">
        <v>87</v>
      </c>
      <c r="P26" s="86" t="s">
        <v>88</v>
      </c>
      <c r="Q26" s="173"/>
      <c r="R26" s="173"/>
      <c r="AC26" s="1"/>
      <c r="AD26" s="1"/>
      <c r="AE26" s="1"/>
      <c r="AF26" s="1"/>
      <c r="AG26" s="1"/>
      <c r="AH26" s="1"/>
      <c r="AI26" s="1"/>
      <c r="AJ26" s="1"/>
      <c r="AK26" s="1"/>
      <c r="AL26" s="1"/>
      <c r="AM26" s="1"/>
      <c r="AN26" s="1"/>
      <c r="AO26" s="1"/>
      <c r="AP26" s="1"/>
      <c r="AQ26" s="1"/>
      <c r="AR26" s="1"/>
      <c r="AS26" s="1"/>
      <c r="AT26" s="1"/>
    </row>
    <row r="27" spans="1:46" ht="63" customHeight="1" x14ac:dyDescent="0.25">
      <c r="A27" s="84"/>
      <c r="B27" s="85"/>
      <c r="C27" s="107" t="s">
        <v>92</v>
      </c>
      <c r="D27" s="69" t="s">
        <v>28</v>
      </c>
      <c r="E27" s="1"/>
      <c r="F27" s="1"/>
      <c r="G27" s="1"/>
      <c r="H27" s="1"/>
      <c r="I27" s="1"/>
      <c r="J27" s="1"/>
      <c r="K27" s="1"/>
      <c r="L27" s="1"/>
      <c r="M27" s="10"/>
      <c r="N27" s="9"/>
      <c r="O27" s="11"/>
      <c r="P27" s="10"/>
      <c r="Q27" s="332"/>
      <c r="R27" s="332"/>
      <c r="AC27" s="1"/>
      <c r="AD27" s="1"/>
      <c r="AE27" s="1"/>
      <c r="AF27" s="1"/>
      <c r="AG27" s="1"/>
      <c r="AH27" s="1"/>
      <c r="AI27" s="1"/>
      <c r="AJ27" s="1"/>
      <c r="AK27" s="1"/>
      <c r="AL27" s="1"/>
      <c r="AM27" s="1"/>
      <c r="AN27" s="1"/>
      <c r="AO27" s="1"/>
      <c r="AP27" s="1"/>
      <c r="AQ27" s="1"/>
      <c r="AR27" s="1"/>
      <c r="AS27" s="1"/>
      <c r="AT27" s="1"/>
    </row>
    <row r="28" spans="1:46" ht="31.5" x14ac:dyDescent="0.25">
      <c r="A28" s="337" t="s">
        <v>13</v>
      </c>
      <c r="B28" s="338"/>
      <c r="C28" s="55" t="s">
        <v>91</v>
      </c>
      <c r="D28" s="206" t="s">
        <v>76</v>
      </c>
      <c r="E28" s="206" t="s">
        <v>76</v>
      </c>
      <c r="F28" s="228" t="s">
        <v>76</v>
      </c>
      <c r="G28" s="228" t="s">
        <v>76</v>
      </c>
      <c r="H28" s="228" t="s">
        <v>76</v>
      </c>
      <c r="I28" s="214" t="s">
        <v>93</v>
      </c>
      <c r="J28" s="40"/>
      <c r="K28" s="80"/>
      <c r="L28" s="40"/>
      <c r="M28" s="3" t="s">
        <v>93</v>
      </c>
      <c r="N28" s="204" t="s">
        <v>93</v>
      </c>
      <c r="O28" s="203" t="s">
        <v>220</v>
      </c>
      <c r="P28" s="205" t="s">
        <v>205</v>
      </c>
      <c r="Q28" s="173"/>
      <c r="R28" s="173"/>
      <c r="AC28" s="1"/>
      <c r="AD28" s="1"/>
      <c r="AE28" s="1"/>
      <c r="AF28" s="1"/>
      <c r="AG28" s="1"/>
      <c r="AH28" s="1"/>
      <c r="AI28" s="1"/>
      <c r="AJ28" s="1"/>
      <c r="AK28" s="1"/>
      <c r="AL28" s="1"/>
      <c r="AM28" s="1"/>
      <c r="AN28" s="1"/>
      <c r="AO28" s="1"/>
      <c r="AP28" s="1"/>
      <c r="AQ28" s="1"/>
      <c r="AR28" s="1"/>
      <c r="AS28" s="1"/>
      <c r="AT28" s="1"/>
    </row>
    <row r="29" spans="1:46" ht="47.25" x14ac:dyDescent="0.25">
      <c r="A29" s="339"/>
      <c r="B29" s="338"/>
      <c r="C29" s="56" t="s">
        <v>89</v>
      </c>
      <c r="D29" s="206" t="s">
        <v>76</v>
      </c>
      <c r="E29" s="206" t="s">
        <v>76</v>
      </c>
      <c r="F29" s="228" t="s">
        <v>76</v>
      </c>
      <c r="G29" s="228" t="s">
        <v>76</v>
      </c>
      <c r="H29" s="228" t="s">
        <v>76</v>
      </c>
      <c r="I29" s="214" t="s">
        <v>93</v>
      </c>
      <c r="J29" s="34"/>
      <c r="K29" s="80"/>
      <c r="L29" s="34"/>
      <c r="M29" s="3" t="s">
        <v>93</v>
      </c>
      <c r="N29" s="204" t="s">
        <v>93</v>
      </c>
      <c r="O29" s="203" t="s">
        <v>166</v>
      </c>
      <c r="P29" s="205" t="s">
        <v>205</v>
      </c>
      <c r="Q29" s="332"/>
      <c r="R29" s="332"/>
      <c r="AC29" s="1"/>
      <c r="AD29" s="1"/>
      <c r="AE29" s="1"/>
      <c r="AF29" s="1"/>
      <c r="AG29" s="1"/>
      <c r="AH29" s="1"/>
      <c r="AI29" s="1"/>
      <c r="AJ29" s="1"/>
      <c r="AK29" s="1"/>
      <c r="AL29" s="1"/>
      <c r="AM29" s="1"/>
      <c r="AN29" s="1"/>
      <c r="AO29" s="1"/>
      <c r="AP29" s="1"/>
      <c r="AQ29" s="1"/>
      <c r="AR29" s="1"/>
      <c r="AS29" s="1"/>
      <c r="AT29" s="1"/>
    </row>
    <row r="30" spans="1:46" ht="26.25" x14ac:dyDescent="0.25">
      <c r="A30" s="339"/>
      <c r="B30" s="338"/>
      <c r="C30" s="55" t="s">
        <v>90</v>
      </c>
      <c r="D30" s="206" t="s">
        <v>76</v>
      </c>
      <c r="E30" s="206" t="s">
        <v>76</v>
      </c>
      <c r="F30" s="228" t="s">
        <v>76</v>
      </c>
      <c r="G30" s="228" t="s">
        <v>76</v>
      </c>
      <c r="H30" s="228" t="s">
        <v>76</v>
      </c>
      <c r="I30" s="214" t="s">
        <v>93</v>
      </c>
      <c r="J30" s="35"/>
      <c r="K30" s="81"/>
      <c r="L30" s="35"/>
      <c r="M30" s="3" t="s">
        <v>93</v>
      </c>
      <c r="N30" s="204" t="s">
        <v>93</v>
      </c>
      <c r="O30" s="205" t="s">
        <v>256</v>
      </c>
      <c r="P30" s="205" t="s">
        <v>205</v>
      </c>
      <c r="Q30" s="173"/>
      <c r="R30" s="173"/>
      <c r="AC30" s="1"/>
      <c r="AD30" s="1"/>
      <c r="AE30" s="1"/>
      <c r="AF30" s="1"/>
      <c r="AG30" s="1"/>
      <c r="AH30" s="1"/>
      <c r="AI30" s="1"/>
      <c r="AJ30" s="1"/>
      <c r="AK30" s="1"/>
      <c r="AL30" s="1"/>
      <c r="AM30" s="1"/>
      <c r="AN30" s="1"/>
      <c r="AO30" s="1"/>
      <c r="AP30" s="1"/>
      <c r="AQ30" s="1"/>
      <c r="AR30" s="1"/>
      <c r="AS30" s="1"/>
      <c r="AT30" s="1"/>
    </row>
    <row r="31" spans="1:46" ht="21.75" customHeight="1" x14ac:dyDescent="0.25">
      <c r="A31" s="1"/>
      <c r="B31" s="1"/>
      <c r="D31" s="4"/>
      <c r="E31" s="4"/>
      <c r="F31" s="7"/>
      <c r="G31" s="116"/>
      <c r="H31" s="4"/>
      <c r="I31" s="7"/>
      <c r="J31" s="4"/>
      <c r="K31" s="7"/>
      <c r="L31" s="4"/>
      <c r="M31" s="5"/>
      <c r="N31" s="5"/>
      <c r="O31" s="5"/>
      <c r="Q31" s="173"/>
      <c r="R31" s="173"/>
      <c r="AC31" s="1"/>
      <c r="AD31" s="1"/>
      <c r="AE31" s="1"/>
      <c r="AF31" s="1"/>
      <c r="AG31" s="1"/>
      <c r="AH31" s="1"/>
      <c r="AI31" s="1"/>
      <c r="AJ31" s="1"/>
      <c r="AK31" s="1"/>
      <c r="AL31" s="1"/>
      <c r="AM31" s="1"/>
      <c r="AN31" s="1"/>
      <c r="AO31" s="1"/>
      <c r="AP31" s="1"/>
      <c r="AQ31" s="1"/>
      <c r="AR31" s="1"/>
      <c r="AS31" s="1"/>
      <c r="AT31" s="1"/>
    </row>
    <row r="32" spans="1:46" ht="34.5" x14ac:dyDescent="0.25">
      <c r="A32" s="1"/>
      <c r="B32" s="1"/>
      <c r="C32" s="79" t="s">
        <v>100</v>
      </c>
      <c r="D32" s="69" t="s">
        <v>28</v>
      </c>
      <c r="E32" s="1"/>
      <c r="F32" s="9"/>
      <c r="G32" s="117"/>
      <c r="H32" s="1"/>
      <c r="I32" s="9"/>
      <c r="J32" s="1"/>
      <c r="L32" s="1"/>
      <c r="M32" s="10"/>
      <c r="N32" s="10"/>
      <c r="O32" s="11"/>
      <c r="Q32" s="332"/>
      <c r="R32" s="332"/>
      <c r="AC32" s="1"/>
      <c r="AD32" s="1"/>
      <c r="AE32" s="1"/>
      <c r="AF32" s="1"/>
      <c r="AG32" s="1"/>
      <c r="AH32" s="1"/>
      <c r="AI32" s="1"/>
      <c r="AJ32" s="1"/>
      <c r="AK32" s="1"/>
      <c r="AL32" s="1"/>
      <c r="AM32" s="1"/>
      <c r="AN32" s="1"/>
      <c r="AO32" s="1"/>
      <c r="AP32" s="1"/>
      <c r="AQ32" s="1"/>
      <c r="AR32" s="1"/>
      <c r="AS32" s="1"/>
      <c r="AT32" s="1"/>
    </row>
    <row r="33" spans="1:46" ht="75" customHeight="1" x14ac:dyDescent="0.25">
      <c r="A33" s="340" t="s">
        <v>7</v>
      </c>
      <c r="B33" s="341"/>
      <c r="C33" s="219" t="s">
        <v>124</v>
      </c>
      <c r="D33" s="210" t="s">
        <v>77</v>
      </c>
      <c r="E33" s="210" t="s">
        <v>77</v>
      </c>
      <c r="F33" s="228" t="s">
        <v>77</v>
      </c>
      <c r="G33" s="228" t="s">
        <v>77</v>
      </c>
      <c r="H33" s="228" t="s">
        <v>77</v>
      </c>
      <c r="I33" s="214" t="s">
        <v>93</v>
      </c>
      <c r="J33" s="26"/>
      <c r="K33" s="80"/>
      <c r="L33" s="26"/>
      <c r="M33" s="160" t="s">
        <v>187</v>
      </c>
      <c r="N33" s="204" t="s">
        <v>101</v>
      </c>
      <c r="O33" s="253" t="s">
        <v>227</v>
      </c>
      <c r="P33" s="205" t="s">
        <v>95</v>
      </c>
      <c r="Q33" s="173"/>
      <c r="R33" s="173"/>
      <c r="AC33" s="1"/>
      <c r="AD33" s="1"/>
      <c r="AE33" s="1"/>
      <c r="AF33" s="1"/>
      <c r="AG33" s="1"/>
      <c r="AH33" s="1"/>
      <c r="AI33" s="1"/>
      <c r="AJ33" s="1"/>
      <c r="AK33" s="1"/>
      <c r="AL33" s="1"/>
      <c r="AM33" s="1"/>
      <c r="AN33" s="1"/>
      <c r="AO33" s="1"/>
      <c r="AP33" s="1"/>
      <c r="AQ33" s="1"/>
      <c r="AR33" s="1"/>
      <c r="AS33" s="1"/>
      <c r="AT33" s="1"/>
    </row>
    <row r="34" spans="1:46" ht="45" x14ac:dyDescent="0.25">
      <c r="A34" s="340"/>
      <c r="B34" s="341"/>
      <c r="C34" s="219" t="s">
        <v>125</v>
      </c>
      <c r="D34" s="211" t="s">
        <v>77</v>
      </c>
      <c r="E34" s="211" t="s">
        <v>76</v>
      </c>
      <c r="F34" s="228" t="s">
        <v>76</v>
      </c>
      <c r="G34" s="228" t="s">
        <v>76</v>
      </c>
      <c r="H34" s="228" t="s">
        <v>76</v>
      </c>
      <c r="I34" s="214" t="s">
        <v>93</v>
      </c>
      <c r="J34" s="36"/>
      <c r="K34" s="80"/>
      <c r="L34" s="36"/>
      <c r="M34" s="3" t="s">
        <v>93</v>
      </c>
      <c r="N34" s="204" t="s">
        <v>225</v>
      </c>
      <c r="O34" s="203" t="s">
        <v>93</v>
      </c>
      <c r="P34" s="270" t="s">
        <v>205</v>
      </c>
      <c r="Q34" s="173"/>
      <c r="R34" s="173"/>
      <c r="AC34" s="1"/>
      <c r="AD34" s="1"/>
      <c r="AE34" s="1"/>
      <c r="AF34" s="1"/>
      <c r="AG34" s="1"/>
      <c r="AH34" s="1"/>
      <c r="AI34" s="1"/>
      <c r="AJ34" s="1"/>
      <c r="AK34" s="1"/>
      <c r="AL34" s="1"/>
      <c r="AM34" s="1"/>
      <c r="AN34" s="1"/>
      <c r="AO34" s="1"/>
      <c r="AP34" s="1"/>
      <c r="AQ34" s="1"/>
      <c r="AR34" s="1"/>
      <c r="AS34" s="1"/>
      <c r="AT34" s="1"/>
    </row>
    <row r="35" spans="1:46" ht="26.25" x14ac:dyDescent="0.25">
      <c r="A35" s="340"/>
      <c r="B35" s="341"/>
      <c r="C35" s="220" t="s">
        <v>123</v>
      </c>
      <c r="D35" s="212" t="s">
        <v>76</v>
      </c>
      <c r="E35" s="212" t="s">
        <v>76</v>
      </c>
      <c r="F35" s="261" t="s">
        <v>76</v>
      </c>
      <c r="G35" s="229" t="s">
        <v>93</v>
      </c>
      <c r="H35" s="228" t="s">
        <v>76</v>
      </c>
      <c r="I35" s="214" t="s">
        <v>93</v>
      </c>
      <c r="J35" s="27"/>
      <c r="K35" s="81"/>
      <c r="L35" s="27"/>
      <c r="M35" s="3" t="s">
        <v>93</v>
      </c>
      <c r="N35" s="3" t="s">
        <v>93</v>
      </c>
      <c r="O35" s="203" t="s">
        <v>221</v>
      </c>
      <c r="P35" s="270" t="s">
        <v>205</v>
      </c>
      <c r="Q35" s="173"/>
      <c r="R35" s="173"/>
      <c r="AC35" s="1"/>
      <c r="AD35" s="1"/>
      <c r="AE35" s="1"/>
      <c r="AF35" s="1"/>
      <c r="AG35" s="1"/>
      <c r="AH35" s="1"/>
      <c r="AI35" s="1"/>
      <c r="AJ35" s="1"/>
      <c r="AK35" s="1"/>
      <c r="AL35" s="1"/>
      <c r="AM35" s="1"/>
      <c r="AN35" s="1"/>
      <c r="AO35" s="1"/>
      <c r="AP35" s="1"/>
      <c r="AQ35" s="1"/>
      <c r="AR35" s="1"/>
      <c r="AS35" s="1"/>
      <c r="AT35" s="1"/>
    </row>
    <row r="36" spans="1:46" ht="63" x14ac:dyDescent="0.25">
      <c r="A36" s="340"/>
      <c r="B36" s="341"/>
      <c r="C36" s="222" t="s">
        <v>122</v>
      </c>
      <c r="D36" s="212" t="s">
        <v>76</v>
      </c>
      <c r="E36" s="212" t="s">
        <v>76</v>
      </c>
      <c r="F36" s="261" t="s">
        <v>76</v>
      </c>
      <c r="G36" s="229" t="s">
        <v>93</v>
      </c>
      <c r="H36" s="228" t="s">
        <v>76</v>
      </c>
      <c r="I36" s="214" t="s">
        <v>93</v>
      </c>
      <c r="J36" s="27"/>
      <c r="K36" s="80"/>
      <c r="L36" s="27"/>
      <c r="M36" s="3" t="s">
        <v>93</v>
      </c>
      <c r="N36" s="3" t="s">
        <v>93</v>
      </c>
      <c r="O36" s="203" t="s">
        <v>221</v>
      </c>
      <c r="P36" s="270" t="s">
        <v>205</v>
      </c>
      <c r="Q36" s="173"/>
      <c r="R36" s="173"/>
      <c r="AC36" s="1"/>
      <c r="AD36" s="1"/>
      <c r="AE36" s="1"/>
      <c r="AF36" s="1"/>
      <c r="AG36" s="1"/>
      <c r="AH36" s="1"/>
      <c r="AI36" s="1"/>
      <c r="AJ36" s="1"/>
      <c r="AK36" s="1"/>
      <c r="AL36" s="1"/>
      <c r="AM36" s="1"/>
      <c r="AN36" s="1"/>
      <c r="AO36" s="1"/>
      <c r="AP36" s="1"/>
      <c r="AQ36" s="1"/>
      <c r="AR36" s="1"/>
      <c r="AS36" s="1"/>
      <c r="AT36" s="1"/>
    </row>
    <row r="37" spans="1:46" ht="21" customHeight="1" x14ac:dyDescent="0.25">
      <c r="A37" s="340"/>
      <c r="B37" s="341"/>
      <c r="C37" s="221" t="s">
        <v>121</v>
      </c>
      <c r="D37" s="206" t="s">
        <v>76</v>
      </c>
      <c r="E37" s="206" t="s">
        <v>76</v>
      </c>
      <c r="F37" s="261" t="s">
        <v>76</v>
      </c>
      <c r="G37" s="229" t="s">
        <v>93</v>
      </c>
      <c r="H37" s="228" t="s">
        <v>76</v>
      </c>
      <c r="I37" s="214" t="s">
        <v>93</v>
      </c>
      <c r="J37" s="28"/>
      <c r="K37" s="80"/>
      <c r="L37" s="28"/>
      <c r="M37" s="3" t="s">
        <v>93</v>
      </c>
      <c r="N37" s="3" t="s">
        <v>93</v>
      </c>
      <c r="O37" s="203" t="s">
        <v>221</v>
      </c>
      <c r="P37" s="270" t="s">
        <v>205</v>
      </c>
      <c r="Q37" s="173"/>
      <c r="R37" s="173"/>
      <c r="AC37" s="1"/>
      <c r="AD37" s="1"/>
      <c r="AE37" s="1"/>
      <c r="AF37" s="1"/>
      <c r="AG37" s="1"/>
      <c r="AH37" s="1"/>
      <c r="AI37" s="1"/>
      <c r="AJ37" s="1"/>
      <c r="AK37" s="1"/>
      <c r="AL37" s="1"/>
      <c r="AM37" s="1"/>
      <c r="AN37" s="1"/>
      <c r="AO37" s="1"/>
      <c r="AP37" s="1"/>
      <c r="AQ37" s="1"/>
      <c r="AR37" s="1"/>
      <c r="AS37" s="1"/>
      <c r="AT37" s="1"/>
    </row>
    <row r="38" spans="1:46" ht="21" customHeight="1" x14ac:dyDescent="0.25">
      <c r="A38" s="178"/>
      <c r="B38" s="196"/>
      <c r="C38" s="83"/>
      <c r="D38" s="199"/>
      <c r="E38" s="199"/>
      <c r="F38" s="199"/>
      <c r="G38" s="200"/>
      <c r="H38" s="199"/>
      <c r="I38" s="200"/>
      <c r="J38" s="197"/>
      <c r="K38" s="184"/>
      <c r="L38" s="197"/>
      <c r="M38" s="201"/>
      <c r="N38" s="201"/>
      <c r="O38" s="202"/>
      <c r="P38" s="198"/>
      <c r="Q38" s="173"/>
      <c r="R38" s="173"/>
      <c r="AC38" s="1"/>
      <c r="AD38" s="1"/>
      <c r="AE38" s="1"/>
      <c r="AF38" s="1"/>
      <c r="AG38" s="1"/>
      <c r="AH38" s="1"/>
      <c r="AI38" s="1"/>
      <c r="AJ38" s="1"/>
      <c r="AK38" s="1"/>
      <c r="AL38" s="1"/>
      <c r="AM38" s="1"/>
      <c r="AN38" s="1"/>
      <c r="AO38" s="1"/>
      <c r="AP38" s="1"/>
      <c r="AQ38" s="1"/>
      <c r="AR38" s="1"/>
      <c r="AS38" s="1"/>
      <c r="AT38" s="1"/>
    </row>
    <row r="39" spans="1:46" ht="21" x14ac:dyDescent="0.25">
      <c r="A39" s="1"/>
      <c r="B39" s="1"/>
      <c r="C39" s="8"/>
      <c r="D39" s="69" t="s">
        <v>41</v>
      </c>
      <c r="E39" s="8"/>
      <c r="F39" s="17"/>
      <c r="G39" s="11"/>
      <c r="H39" s="8"/>
      <c r="I39" s="6"/>
      <c r="J39" s="8"/>
      <c r="L39" s="8"/>
      <c r="M39" s="5"/>
      <c r="N39" s="5"/>
      <c r="O39" s="5"/>
      <c r="Q39" s="173"/>
      <c r="R39" s="173"/>
      <c r="AC39" s="1"/>
      <c r="AD39" s="1"/>
      <c r="AE39" s="1"/>
      <c r="AF39" s="1"/>
      <c r="AG39" s="1"/>
      <c r="AH39" s="1"/>
      <c r="AI39" s="1"/>
      <c r="AJ39" s="1"/>
      <c r="AK39" s="1"/>
      <c r="AL39" s="1"/>
      <c r="AM39" s="1"/>
      <c r="AN39" s="1"/>
      <c r="AO39" s="1"/>
      <c r="AP39" s="1"/>
      <c r="AQ39" s="1"/>
      <c r="AR39" s="1"/>
      <c r="AS39" s="1"/>
      <c r="AT39" s="1"/>
    </row>
    <row r="40" spans="1:46" ht="21" x14ac:dyDescent="0.25">
      <c r="A40" s="340" t="s">
        <v>3</v>
      </c>
      <c r="B40" s="341"/>
      <c r="C40" s="59" t="s">
        <v>4</v>
      </c>
      <c r="D40" s="210" t="s">
        <v>77</v>
      </c>
      <c r="E40" s="210" t="s">
        <v>77</v>
      </c>
      <c r="F40" s="228" t="s">
        <v>77</v>
      </c>
      <c r="G40" s="228" t="s">
        <v>77</v>
      </c>
      <c r="H40" s="228" t="s">
        <v>77</v>
      </c>
      <c r="I40" s="214" t="s">
        <v>93</v>
      </c>
      <c r="J40" s="165"/>
      <c r="K40" s="166"/>
      <c r="L40" s="165"/>
      <c r="M40" s="3" t="s">
        <v>93</v>
      </c>
      <c r="N40" s="29" t="s">
        <v>228</v>
      </c>
      <c r="O40" s="254" t="s">
        <v>93</v>
      </c>
      <c r="P40" s="287" t="s">
        <v>24</v>
      </c>
      <c r="Q40" s="173"/>
      <c r="R40" s="173"/>
      <c r="AC40" s="1"/>
      <c r="AD40" s="1"/>
      <c r="AE40" s="1"/>
      <c r="AF40" s="1"/>
      <c r="AG40" s="1"/>
      <c r="AH40" s="1"/>
      <c r="AI40" s="1"/>
      <c r="AJ40" s="1"/>
      <c r="AK40" s="1"/>
      <c r="AL40" s="1"/>
      <c r="AM40" s="1"/>
      <c r="AN40" s="1"/>
      <c r="AO40" s="1"/>
      <c r="AP40" s="1"/>
      <c r="AQ40" s="1"/>
      <c r="AR40" s="1"/>
      <c r="AS40" s="1"/>
      <c r="AT40" s="1"/>
    </row>
    <row r="41" spans="1:46" ht="21" x14ac:dyDescent="0.25">
      <c r="A41" s="340"/>
      <c r="B41" s="341"/>
      <c r="C41" s="83" t="s">
        <v>10</v>
      </c>
      <c r="D41" s="210" t="s">
        <v>146</v>
      </c>
      <c r="E41" s="210" t="s">
        <v>146</v>
      </c>
      <c r="F41" s="228" t="s">
        <v>146</v>
      </c>
      <c r="G41" s="228" t="s">
        <v>146</v>
      </c>
      <c r="H41" s="228" t="s">
        <v>146</v>
      </c>
      <c r="I41" s="214" t="s">
        <v>93</v>
      </c>
      <c r="J41" s="165"/>
      <c r="K41" s="166"/>
      <c r="L41" s="165"/>
      <c r="M41" s="3" t="s">
        <v>93</v>
      </c>
      <c r="N41" s="29" t="s">
        <v>93</v>
      </c>
      <c r="O41" s="254" t="s">
        <v>161</v>
      </c>
      <c r="P41" s="287" t="s">
        <v>24</v>
      </c>
      <c r="Q41" s="173"/>
      <c r="R41" s="173"/>
      <c r="AC41" s="1"/>
      <c r="AD41" s="1"/>
      <c r="AE41" s="1"/>
      <c r="AF41" s="1"/>
      <c r="AG41" s="1"/>
      <c r="AH41" s="1"/>
      <c r="AI41" s="1"/>
      <c r="AJ41" s="1"/>
      <c r="AK41" s="1"/>
      <c r="AL41" s="1"/>
      <c r="AM41" s="1"/>
      <c r="AN41" s="1"/>
      <c r="AO41" s="1"/>
      <c r="AP41" s="1"/>
      <c r="AQ41" s="1"/>
      <c r="AR41" s="1"/>
      <c r="AS41" s="1"/>
      <c r="AT41" s="1"/>
    </row>
    <row r="42" spans="1:46" ht="30" x14ac:dyDescent="0.25">
      <c r="A42" s="340"/>
      <c r="B42" s="341"/>
      <c r="C42" s="59" t="str">
        <f>C57</f>
        <v>Others Quota</v>
      </c>
      <c r="D42" s="210" t="s">
        <v>81</v>
      </c>
      <c r="E42" s="210" t="s">
        <v>81</v>
      </c>
      <c r="F42" s="232" t="s">
        <v>81</v>
      </c>
      <c r="G42" s="228" t="s">
        <v>81</v>
      </c>
      <c r="H42" s="228" t="s">
        <v>81</v>
      </c>
      <c r="I42" s="214" t="s">
        <v>93</v>
      </c>
      <c r="J42" s="165"/>
      <c r="K42" s="167"/>
      <c r="L42" s="165"/>
      <c r="M42" s="3" t="s">
        <v>93</v>
      </c>
      <c r="N42" s="204" t="s">
        <v>229</v>
      </c>
      <c r="O42" s="254" t="s">
        <v>128</v>
      </c>
      <c r="P42" s="324" t="s">
        <v>177</v>
      </c>
      <c r="Q42" s="173"/>
      <c r="R42" s="173"/>
      <c r="AC42" s="1"/>
      <c r="AD42" s="1"/>
      <c r="AE42" s="1"/>
      <c r="AF42" s="1"/>
      <c r="AG42" s="1"/>
      <c r="AH42" s="1"/>
      <c r="AI42" s="1"/>
      <c r="AJ42" s="1"/>
      <c r="AK42" s="1"/>
      <c r="AL42" s="1"/>
      <c r="AM42" s="1"/>
      <c r="AN42" s="1"/>
      <c r="AO42" s="1"/>
      <c r="AP42" s="1"/>
      <c r="AQ42" s="1"/>
      <c r="AR42" s="1"/>
      <c r="AS42" s="1"/>
      <c r="AT42" s="1"/>
    </row>
    <row r="43" spans="1:46" ht="30" x14ac:dyDescent="0.25">
      <c r="A43" s="340"/>
      <c r="B43" s="341"/>
      <c r="C43" s="307" t="s">
        <v>286</v>
      </c>
      <c r="D43" s="210" t="s">
        <v>81</v>
      </c>
      <c r="E43" s="210" t="s">
        <v>81</v>
      </c>
      <c r="F43" s="232" t="s">
        <v>81</v>
      </c>
      <c r="G43" s="232" t="s">
        <v>81</v>
      </c>
      <c r="H43" s="228" t="s">
        <v>81</v>
      </c>
      <c r="I43" s="214" t="s">
        <v>93</v>
      </c>
      <c r="J43" s="308"/>
      <c r="K43" s="167"/>
      <c r="L43" s="308"/>
      <c r="M43" s="3" t="s">
        <v>93</v>
      </c>
      <c r="N43" s="204" t="s">
        <v>402</v>
      </c>
      <c r="O43" s="253" t="s">
        <v>261</v>
      </c>
      <c r="P43" s="310" t="s">
        <v>177</v>
      </c>
      <c r="Q43" s="173"/>
      <c r="R43" s="173"/>
      <c r="AC43" s="1"/>
      <c r="AD43" s="1"/>
      <c r="AE43" s="1"/>
      <c r="AF43" s="1"/>
      <c r="AG43" s="1"/>
      <c r="AH43" s="1"/>
      <c r="AI43" s="1"/>
      <c r="AJ43" s="1"/>
      <c r="AK43" s="1"/>
      <c r="AL43" s="1"/>
      <c r="AM43" s="1"/>
      <c r="AN43" s="1"/>
      <c r="AO43" s="1"/>
      <c r="AP43" s="1"/>
      <c r="AQ43" s="1"/>
      <c r="AR43" s="1"/>
      <c r="AS43" s="1"/>
      <c r="AT43" s="1"/>
    </row>
    <row r="44" spans="1:46" ht="60" x14ac:dyDescent="0.25">
      <c r="A44" s="340"/>
      <c r="B44" s="341"/>
      <c r="C44" s="60" t="str">
        <f t="shared" ref="C44:C45" si="9">C58</f>
        <v>Remove TAC</v>
      </c>
      <c r="D44" s="210" t="s">
        <v>77</v>
      </c>
      <c r="E44" s="210" t="s">
        <v>77</v>
      </c>
      <c r="F44" s="228" t="s">
        <v>77</v>
      </c>
      <c r="G44" s="228" t="s">
        <v>77</v>
      </c>
      <c r="H44" s="228" t="s">
        <v>77</v>
      </c>
      <c r="I44" s="214" t="s">
        <v>93</v>
      </c>
      <c r="J44" s="165"/>
      <c r="K44" s="166"/>
      <c r="L44" s="165"/>
      <c r="M44" s="3" t="s">
        <v>93</v>
      </c>
      <c r="N44" s="204" t="s">
        <v>165</v>
      </c>
      <c r="O44" s="330" t="s">
        <v>422</v>
      </c>
      <c r="P44" s="253" t="s">
        <v>177</v>
      </c>
      <c r="Q44" s="173"/>
      <c r="R44" s="173"/>
      <c r="AC44" s="1"/>
      <c r="AD44" s="1"/>
      <c r="AE44" s="1"/>
      <c r="AF44" s="1"/>
      <c r="AG44" s="1"/>
      <c r="AH44" s="1"/>
      <c r="AI44" s="1"/>
      <c r="AJ44" s="1"/>
      <c r="AK44" s="1"/>
      <c r="AL44" s="1"/>
      <c r="AM44" s="1"/>
      <c r="AN44" s="1"/>
      <c r="AO44" s="1"/>
      <c r="AP44" s="1"/>
      <c r="AQ44" s="1"/>
      <c r="AR44" s="1"/>
      <c r="AS44" s="1"/>
      <c r="AT44" s="1"/>
    </row>
    <row r="45" spans="1:46" ht="45" x14ac:dyDescent="0.25">
      <c r="A45" s="340"/>
      <c r="B45" s="341"/>
      <c r="C45" s="59" t="str">
        <f t="shared" si="9"/>
        <v xml:space="preserve">Merge TAC regions </v>
      </c>
      <c r="D45" s="206" t="s">
        <v>81</v>
      </c>
      <c r="E45" s="210" t="s">
        <v>81</v>
      </c>
      <c r="F45" s="228" t="s">
        <v>162</v>
      </c>
      <c r="G45" s="228" t="s">
        <v>76</v>
      </c>
      <c r="H45" s="228" t="s">
        <v>81</v>
      </c>
      <c r="I45" s="214" t="s">
        <v>93</v>
      </c>
      <c r="J45" s="165"/>
      <c r="K45" s="166"/>
      <c r="L45" s="165"/>
      <c r="M45" s="3" t="s">
        <v>93</v>
      </c>
      <c r="N45" s="204" t="s">
        <v>163</v>
      </c>
      <c r="O45" s="320" t="s">
        <v>374</v>
      </c>
      <c r="P45" s="253" t="s">
        <v>177</v>
      </c>
      <c r="Q45" s="173"/>
      <c r="R45" s="173"/>
      <c r="AC45" s="1"/>
      <c r="AD45" s="1"/>
      <c r="AE45" s="1"/>
      <c r="AF45" s="1"/>
      <c r="AG45" s="1"/>
      <c r="AH45" s="1"/>
      <c r="AI45" s="1"/>
      <c r="AJ45" s="1"/>
      <c r="AK45" s="1"/>
      <c r="AL45" s="1"/>
      <c r="AM45" s="1"/>
      <c r="AN45" s="1"/>
      <c r="AO45" s="1"/>
      <c r="AP45" s="1"/>
      <c r="AQ45" s="1"/>
      <c r="AR45" s="1"/>
      <c r="AS45" s="1"/>
      <c r="AT45" s="1"/>
    </row>
    <row r="46" spans="1:46" ht="18.75" x14ac:dyDescent="0.25">
      <c r="A46" s="1"/>
      <c r="B46" s="1"/>
      <c r="C46" s="1"/>
      <c r="D46" s="1"/>
      <c r="E46" s="1"/>
      <c r="F46" s="6"/>
      <c r="G46" s="122"/>
      <c r="H46" s="1"/>
      <c r="I46" s="6"/>
      <c r="J46" s="1"/>
      <c r="K46" s="6"/>
      <c r="L46" s="1"/>
      <c r="M46" s="5"/>
      <c r="N46" s="5"/>
      <c r="O46" s="5"/>
      <c r="Q46" s="173"/>
      <c r="R46" s="173"/>
      <c r="AC46" s="1"/>
      <c r="AD46" s="1"/>
      <c r="AE46" s="1"/>
      <c r="AF46" s="1"/>
      <c r="AG46" s="1"/>
      <c r="AH46" s="1"/>
      <c r="AI46" s="1"/>
      <c r="AJ46" s="1"/>
      <c r="AK46" s="1"/>
      <c r="AL46" s="1"/>
      <c r="AM46" s="1"/>
      <c r="AN46" s="1"/>
      <c r="AO46" s="1"/>
      <c r="AP46" s="1"/>
      <c r="AQ46" s="1"/>
      <c r="AR46" s="1"/>
      <c r="AS46" s="1"/>
      <c r="AT46" s="1"/>
    </row>
    <row r="47" spans="1:46" ht="34.5" customHeight="1" x14ac:dyDescent="0.25">
      <c r="A47" s="1"/>
      <c r="B47" s="1"/>
      <c r="C47" s="79" t="s">
        <v>38</v>
      </c>
      <c r="D47" s="70" t="s">
        <v>40</v>
      </c>
      <c r="E47" s="37"/>
      <c r="F47" s="7"/>
      <c r="G47" s="121"/>
      <c r="H47" s="37"/>
      <c r="I47" s="7"/>
      <c r="J47" s="37"/>
      <c r="L47" s="37"/>
      <c r="M47" s="5"/>
      <c r="N47" s="5"/>
      <c r="O47" s="5"/>
      <c r="Q47" s="173"/>
      <c r="R47" s="173"/>
      <c r="AC47" s="1"/>
      <c r="AD47" s="1"/>
      <c r="AE47" s="1"/>
      <c r="AF47" s="1"/>
      <c r="AG47" s="1"/>
      <c r="AH47" s="1"/>
      <c r="AI47" s="1"/>
      <c r="AJ47" s="1"/>
      <c r="AK47" s="1"/>
      <c r="AL47" s="1"/>
      <c r="AM47" s="1"/>
      <c r="AN47" s="1"/>
      <c r="AO47" s="1"/>
      <c r="AP47" s="1"/>
      <c r="AQ47" s="1"/>
      <c r="AR47" s="1"/>
      <c r="AS47" s="1"/>
      <c r="AT47" s="1"/>
    </row>
    <row r="48" spans="1:46" ht="60" x14ac:dyDescent="0.25">
      <c r="A48" s="340" t="s">
        <v>2</v>
      </c>
      <c r="B48" s="341"/>
      <c r="C48" s="57" t="s">
        <v>14</v>
      </c>
      <c r="D48" s="212" t="s">
        <v>77</v>
      </c>
      <c r="E48" s="212" t="s">
        <v>77</v>
      </c>
      <c r="F48" s="228" t="s">
        <v>77</v>
      </c>
      <c r="G48" s="228" t="s">
        <v>77</v>
      </c>
      <c r="H48" s="228" t="s">
        <v>77</v>
      </c>
      <c r="I48" s="214" t="s">
        <v>93</v>
      </c>
      <c r="J48" s="164"/>
      <c r="K48" s="166"/>
      <c r="L48" s="164"/>
      <c r="M48" s="3" t="s">
        <v>93</v>
      </c>
      <c r="N48" s="204" t="s">
        <v>223</v>
      </c>
      <c r="O48" s="254" t="s">
        <v>224</v>
      </c>
      <c r="P48" s="292" t="s">
        <v>24</v>
      </c>
      <c r="Q48" s="173"/>
      <c r="R48" s="173"/>
      <c r="AC48" s="1"/>
      <c r="AD48" s="1"/>
      <c r="AE48" s="1"/>
      <c r="AF48" s="1"/>
      <c r="AG48" s="1"/>
      <c r="AH48" s="1"/>
      <c r="AI48" s="1"/>
      <c r="AJ48" s="1"/>
      <c r="AK48" s="1"/>
      <c r="AL48" s="1"/>
      <c r="AM48" s="1"/>
      <c r="AN48" s="1"/>
      <c r="AO48" s="1"/>
      <c r="AP48" s="1"/>
      <c r="AQ48" s="1"/>
      <c r="AR48" s="1"/>
      <c r="AS48" s="1"/>
      <c r="AT48" s="1"/>
    </row>
    <row r="49" spans="1:46" s="1" customFormat="1" ht="21" x14ac:dyDescent="0.25">
      <c r="A49" s="340"/>
      <c r="B49" s="341"/>
      <c r="C49" s="63" t="s">
        <v>30</v>
      </c>
      <c r="D49" s="206" t="s">
        <v>77</v>
      </c>
      <c r="E49" s="206" t="s">
        <v>77</v>
      </c>
      <c r="F49" s="232" t="s">
        <v>77</v>
      </c>
      <c r="G49" s="228" t="s">
        <v>77</v>
      </c>
      <c r="H49" s="228" t="s">
        <v>77</v>
      </c>
      <c r="I49" s="214" t="s">
        <v>93</v>
      </c>
      <c r="J49" s="164"/>
      <c r="K49" s="167"/>
      <c r="L49" s="164"/>
      <c r="M49" s="3" t="s">
        <v>93</v>
      </c>
      <c r="N49" s="160" t="s">
        <v>164</v>
      </c>
      <c r="O49" s="254" t="s">
        <v>230</v>
      </c>
      <c r="P49" s="292" t="s">
        <v>24</v>
      </c>
      <c r="Q49" s="173"/>
      <c r="R49" s="173"/>
    </row>
    <row r="50" spans="1:46" s="1" customFormat="1" ht="30" x14ac:dyDescent="0.35">
      <c r="A50" s="340"/>
      <c r="B50" s="341"/>
      <c r="C50" s="313" t="s">
        <v>288</v>
      </c>
      <c r="D50" s="212" t="s">
        <v>81</v>
      </c>
      <c r="E50" s="212" t="s">
        <v>81</v>
      </c>
      <c r="F50" s="235" t="s">
        <v>81</v>
      </c>
      <c r="G50" s="235" t="s">
        <v>81</v>
      </c>
      <c r="H50" s="235" t="s">
        <v>81</v>
      </c>
      <c r="I50" s="214" t="s">
        <v>93</v>
      </c>
      <c r="J50" s="164"/>
      <c r="K50" s="218"/>
      <c r="L50" s="164"/>
      <c r="M50" s="3" t="s">
        <v>93</v>
      </c>
      <c r="N50" s="269" t="s">
        <v>408</v>
      </c>
      <c r="O50" s="295" t="s">
        <v>218</v>
      </c>
      <c r="P50" s="295" t="s">
        <v>24</v>
      </c>
      <c r="Q50" s="173"/>
      <c r="R50" s="173"/>
    </row>
    <row r="51" spans="1:46" s="1" customFormat="1" ht="21" customHeight="1" x14ac:dyDescent="0.35">
      <c r="A51" s="340"/>
      <c r="B51" s="341"/>
      <c r="C51" s="216"/>
      <c r="D51" s="228"/>
      <c r="E51" s="228"/>
      <c r="F51" s="228"/>
      <c r="G51" s="228"/>
      <c r="H51" s="228"/>
      <c r="I51" s="228"/>
      <c r="J51" s="40"/>
      <c r="K51" s="276"/>
      <c r="L51" s="40"/>
      <c r="M51" s="277"/>
      <c r="N51" s="277"/>
      <c r="O51" s="170"/>
      <c r="P51" s="169"/>
      <c r="Q51" s="173"/>
      <c r="R51" s="173"/>
    </row>
    <row r="52" spans="1:46" s="1" customFormat="1" ht="21" customHeight="1" x14ac:dyDescent="0.35">
      <c r="A52" s="340"/>
      <c r="B52" s="341"/>
      <c r="C52" s="216"/>
      <c r="D52" s="228"/>
      <c r="E52" s="228"/>
      <c r="F52" s="228"/>
      <c r="G52" s="228"/>
      <c r="H52" s="228"/>
      <c r="I52" s="228"/>
      <c r="J52" s="40"/>
      <c r="K52" s="276"/>
      <c r="L52" s="40"/>
      <c r="M52" s="277"/>
      <c r="N52" s="277"/>
      <c r="O52" s="170"/>
      <c r="P52" s="169"/>
      <c r="Q52" s="173"/>
      <c r="R52" s="173"/>
    </row>
    <row r="53" spans="1:46" ht="21.75" thickBot="1" x14ac:dyDescent="0.3">
      <c r="A53" s="1"/>
      <c r="B53" s="1"/>
      <c r="C53" s="4"/>
      <c r="D53" s="4"/>
      <c r="E53" s="4"/>
      <c r="F53" s="6"/>
      <c r="G53" s="16"/>
      <c r="H53" s="4"/>
      <c r="I53" s="6"/>
      <c r="J53" s="4"/>
      <c r="K53" s="16"/>
      <c r="L53" s="4"/>
      <c r="M53" s="5"/>
      <c r="N53" s="5"/>
      <c r="O53" s="16"/>
      <c r="Q53" s="173"/>
      <c r="R53" s="173"/>
      <c r="AC53" s="1"/>
      <c r="AD53" s="1"/>
      <c r="AE53" s="1"/>
      <c r="AF53" s="1"/>
      <c r="AG53" s="1"/>
      <c r="AH53" s="1"/>
      <c r="AI53" s="1"/>
      <c r="AJ53" s="1"/>
      <c r="AK53" s="1"/>
      <c r="AL53" s="1"/>
      <c r="AM53" s="1"/>
      <c r="AN53" s="1"/>
      <c r="AO53" s="1"/>
      <c r="AP53" s="1"/>
      <c r="AQ53" s="1"/>
      <c r="AR53" s="1"/>
      <c r="AS53" s="1"/>
      <c r="AT53" s="1"/>
    </row>
    <row r="54" spans="1:46" ht="159" customHeight="1" thickBot="1" x14ac:dyDescent="0.3">
      <c r="A54" s="335" t="s">
        <v>254</v>
      </c>
      <c r="B54" s="336"/>
      <c r="C54" s="336"/>
      <c r="D54" s="342" t="s">
        <v>355</v>
      </c>
      <c r="E54" s="336"/>
      <c r="F54" s="336"/>
      <c r="G54" s="336"/>
      <c r="H54" s="336"/>
      <c r="I54" s="343"/>
      <c r="J54" s="123"/>
      <c r="K54" s="111"/>
      <c r="L54" s="177"/>
      <c r="M54" s="32"/>
      <c r="N54" s="32"/>
      <c r="O54" s="32"/>
      <c r="P54" s="32"/>
      <c r="Q54" s="332"/>
      <c r="R54" s="332"/>
      <c r="AC54" s="1"/>
      <c r="AD54" s="1"/>
      <c r="AE54" s="1"/>
      <c r="AF54" s="1"/>
      <c r="AG54" s="1"/>
      <c r="AH54" s="1"/>
      <c r="AI54" s="1"/>
      <c r="AJ54" s="1"/>
      <c r="AK54" s="1"/>
      <c r="AL54" s="1"/>
      <c r="AM54" s="1"/>
      <c r="AN54" s="1"/>
      <c r="AO54" s="1"/>
      <c r="AP54" s="1"/>
      <c r="AQ54" s="1"/>
      <c r="AR54" s="1"/>
      <c r="AS54" s="1"/>
      <c r="AT54" s="1"/>
    </row>
    <row r="55" spans="1:46" ht="23.25" hidden="1" x14ac:dyDescent="0.35">
      <c r="A55" s="19"/>
      <c r="B55" s="20"/>
      <c r="C55" s="6"/>
      <c r="D55" s="6"/>
      <c r="E55" s="6"/>
      <c r="F55" s="5"/>
      <c r="G55" s="120"/>
      <c r="H55" s="6"/>
      <c r="I55" s="5"/>
      <c r="J55" s="6"/>
      <c r="K55" s="5"/>
      <c r="L55" s="6"/>
      <c r="M55" s="5"/>
      <c r="N55" s="5"/>
      <c r="O55" s="5"/>
      <c r="Q55" s="173"/>
      <c r="R55" s="173"/>
      <c r="AC55" s="1"/>
      <c r="AD55" s="1"/>
      <c r="AE55" s="1"/>
      <c r="AF55" s="1"/>
      <c r="AG55" s="1"/>
      <c r="AH55" s="1"/>
      <c r="AI55" s="1"/>
      <c r="AJ55" s="1"/>
      <c r="AK55" s="1"/>
      <c r="AL55" s="1"/>
      <c r="AM55" s="1"/>
      <c r="AN55" s="1"/>
      <c r="AO55" s="1"/>
      <c r="AP55" s="1"/>
      <c r="AQ55" s="1"/>
      <c r="AR55" s="1"/>
      <c r="AS55" s="1"/>
      <c r="AT55" s="1"/>
    </row>
    <row r="56" spans="1:46" ht="21" hidden="1" x14ac:dyDescent="0.25">
      <c r="A56" s="1"/>
      <c r="B56" s="1"/>
      <c r="C56" s="17"/>
      <c r="D56" s="71" t="s">
        <v>39</v>
      </c>
      <c r="E56" s="17"/>
      <c r="F56" s="7"/>
      <c r="G56" s="121"/>
      <c r="H56" s="17"/>
      <c r="I56" s="7"/>
      <c r="J56" s="17"/>
      <c r="L56" s="17"/>
      <c r="M56" s="5"/>
      <c r="N56" s="5"/>
      <c r="O56" s="17"/>
      <c r="Q56" s="173"/>
      <c r="R56" s="173"/>
      <c r="AC56" s="1"/>
      <c r="AD56" s="1"/>
      <c r="AE56" s="1"/>
      <c r="AF56" s="1"/>
      <c r="AG56" s="1"/>
      <c r="AH56" s="1"/>
      <c r="AI56" s="1"/>
      <c r="AJ56" s="1"/>
      <c r="AK56" s="1"/>
      <c r="AL56" s="1"/>
      <c r="AM56" s="1"/>
      <c r="AN56" s="1"/>
      <c r="AO56" s="1"/>
      <c r="AP56" s="1"/>
      <c r="AQ56" s="1"/>
      <c r="AR56" s="1"/>
      <c r="AS56" s="1"/>
      <c r="AT56" s="1"/>
    </row>
    <row r="57" spans="1:46" ht="21" hidden="1" customHeight="1" x14ac:dyDescent="0.25">
      <c r="A57" s="333" t="s">
        <v>32</v>
      </c>
      <c r="B57" s="334"/>
      <c r="C57" s="42" t="s">
        <v>11</v>
      </c>
      <c r="D57" s="13" t="s">
        <v>78</v>
      </c>
      <c r="E57" s="13" t="s">
        <v>78</v>
      </c>
      <c r="F57" s="154" t="s">
        <v>78</v>
      </c>
      <c r="G57" s="43"/>
      <c r="H57" s="154" t="s">
        <v>78</v>
      </c>
      <c r="I57" s="45"/>
      <c r="J57" s="13"/>
      <c r="K57" s="80"/>
      <c r="L57" s="13"/>
      <c r="M57" s="15"/>
      <c r="N57" s="30"/>
      <c r="P57" s="68"/>
      <c r="Q57" s="173"/>
      <c r="R57" s="173"/>
      <c r="AC57" s="1"/>
      <c r="AD57" s="1"/>
      <c r="AE57" s="1"/>
      <c r="AF57" s="1"/>
      <c r="AG57" s="1"/>
      <c r="AH57" s="1"/>
      <c r="AI57" s="1"/>
      <c r="AJ57" s="1"/>
      <c r="AK57" s="1"/>
      <c r="AL57" s="1"/>
      <c r="AM57" s="1"/>
      <c r="AN57" s="1"/>
      <c r="AO57" s="1"/>
      <c r="AP57" s="1"/>
      <c r="AQ57" s="1"/>
      <c r="AR57" s="1"/>
      <c r="AS57" s="1"/>
      <c r="AT57" s="1"/>
    </row>
    <row r="58" spans="1:46" ht="21" hidden="1" customHeight="1" x14ac:dyDescent="0.25">
      <c r="A58" s="333"/>
      <c r="B58" s="334"/>
      <c r="C58" s="59" t="s">
        <v>5</v>
      </c>
      <c r="D58" s="38"/>
      <c r="E58" s="38"/>
      <c r="F58" s="77"/>
      <c r="G58" s="44"/>
      <c r="H58" s="154"/>
      <c r="I58" s="118"/>
      <c r="J58" s="38"/>
      <c r="K58" s="81"/>
      <c r="L58" s="38"/>
      <c r="M58" s="21"/>
      <c r="N58" s="31"/>
      <c r="O58" s="2"/>
      <c r="P58" s="68"/>
      <c r="Q58" s="173"/>
      <c r="R58" s="173"/>
      <c r="AC58" s="1"/>
      <c r="AD58" s="1"/>
      <c r="AE58" s="1"/>
      <c r="AF58" s="1"/>
      <c r="AG58" s="1"/>
      <c r="AH58" s="1"/>
      <c r="AI58" s="1"/>
      <c r="AJ58" s="1"/>
      <c r="AK58" s="1"/>
      <c r="AL58" s="1"/>
      <c r="AM58" s="1"/>
      <c r="AN58" s="1"/>
      <c r="AO58" s="1"/>
      <c r="AP58" s="1"/>
      <c r="AQ58" s="1"/>
      <c r="AR58" s="1"/>
      <c r="AS58" s="1"/>
      <c r="AT58" s="1"/>
    </row>
    <row r="59" spans="1:46" ht="21" hidden="1" customHeight="1" x14ac:dyDescent="0.25">
      <c r="A59" s="333"/>
      <c r="B59" s="334"/>
      <c r="C59" s="59" t="s">
        <v>6</v>
      </c>
      <c r="D59" s="12"/>
      <c r="E59" s="12"/>
      <c r="F59" s="154"/>
      <c r="G59" s="43"/>
      <c r="H59" s="154"/>
      <c r="I59" s="119"/>
      <c r="J59" s="12"/>
      <c r="K59" s="80"/>
      <c r="L59" s="12"/>
      <c r="M59" s="15"/>
      <c r="N59" s="30"/>
      <c r="O59" s="18"/>
      <c r="P59" s="68"/>
      <c r="Q59" s="173"/>
      <c r="R59" s="173"/>
      <c r="AC59" s="1"/>
      <c r="AD59" s="1"/>
      <c r="AE59" s="1"/>
      <c r="AF59" s="1"/>
      <c r="AG59" s="1"/>
      <c r="AH59" s="1"/>
      <c r="AI59" s="1"/>
      <c r="AJ59" s="1"/>
      <c r="AK59" s="1"/>
      <c r="AL59" s="1"/>
      <c r="AM59" s="1"/>
      <c r="AN59" s="1"/>
      <c r="AO59" s="1"/>
      <c r="AP59" s="1"/>
      <c r="AQ59" s="1"/>
      <c r="AR59" s="1"/>
      <c r="AS59" s="1"/>
      <c r="AT59" s="1"/>
    </row>
    <row r="60" spans="1:46" ht="21" hidden="1" customHeight="1" x14ac:dyDescent="0.3">
      <c r="A60" s="333"/>
      <c r="B60" s="334"/>
      <c r="C60" s="42" t="s">
        <v>16</v>
      </c>
      <c r="D60" s="39"/>
      <c r="E60" s="39"/>
      <c r="F60" s="154"/>
      <c r="G60" s="44"/>
      <c r="H60" s="154"/>
      <c r="I60" s="45"/>
      <c r="J60" s="39"/>
      <c r="K60" s="80"/>
      <c r="L60" s="39"/>
      <c r="M60" s="15"/>
      <c r="N60" s="15"/>
      <c r="O60" s="171"/>
      <c r="P60" s="169"/>
      <c r="Q60" s="173"/>
      <c r="R60" s="173"/>
      <c r="AC60" s="1"/>
      <c r="AD60" s="1"/>
      <c r="AE60" s="1"/>
      <c r="AF60" s="1"/>
      <c r="AG60" s="1"/>
      <c r="AH60" s="1"/>
      <c r="AI60" s="1"/>
      <c r="AJ60" s="1"/>
      <c r="AK60" s="1"/>
      <c r="AL60" s="1"/>
      <c r="AM60" s="1"/>
      <c r="AN60" s="1"/>
      <c r="AO60" s="1"/>
      <c r="AP60" s="1"/>
      <c r="AQ60" s="1"/>
      <c r="AR60" s="1"/>
      <c r="AS60" s="1"/>
      <c r="AT60" s="1"/>
    </row>
    <row r="61" spans="1:46" ht="21" hidden="1" customHeight="1" x14ac:dyDescent="0.3">
      <c r="A61" s="333"/>
      <c r="B61" s="334"/>
      <c r="C61" s="61" t="s">
        <v>15</v>
      </c>
      <c r="D61" s="24"/>
      <c r="E61" s="24"/>
      <c r="F61" s="154"/>
      <c r="G61" s="43"/>
      <c r="H61" s="154"/>
      <c r="I61" s="45"/>
      <c r="J61" s="24"/>
      <c r="K61" s="80"/>
      <c r="L61" s="24"/>
      <c r="M61" s="15"/>
      <c r="N61" s="15"/>
      <c r="O61" s="171"/>
      <c r="P61" s="169"/>
      <c r="Q61" s="173"/>
      <c r="R61" s="173"/>
      <c r="AC61" s="1"/>
      <c r="AD61" s="1"/>
      <c r="AE61" s="1"/>
      <c r="AF61" s="1"/>
      <c r="AG61" s="1"/>
      <c r="AH61" s="1"/>
      <c r="AI61" s="1"/>
      <c r="AJ61" s="1"/>
      <c r="AK61" s="1"/>
      <c r="AL61" s="1"/>
      <c r="AM61" s="1"/>
      <c r="AN61" s="1"/>
      <c r="AO61" s="1"/>
      <c r="AP61" s="1"/>
      <c r="AQ61" s="1"/>
      <c r="AR61" s="1"/>
      <c r="AS61" s="1"/>
      <c r="AT61" s="1"/>
    </row>
    <row r="62" spans="1:46" ht="21" hidden="1" customHeight="1" x14ac:dyDescent="0.3">
      <c r="A62" s="333"/>
      <c r="B62" s="334"/>
      <c r="C62" s="58"/>
      <c r="D62" s="25"/>
      <c r="E62" s="25"/>
      <c r="F62" s="77"/>
      <c r="G62" s="43"/>
      <c r="H62" s="154"/>
      <c r="I62" s="45"/>
      <c r="J62" s="25"/>
      <c r="K62" s="81"/>
      <c r="L62" s="25"/>
      <c r="M62" s="15"/>
      <c r="N62" s="30"/>
      <c r="O62" s="171"/>
      <c r="P62" s="169"/>
      <c r="Q62" s="173"/>
      <c r="R62" s="173"/>
      <c r="AC62" s="1"/>
      <c r="AD62" s="1"/>
      <c r="AE62" s="1"/>
      <c r="AF62" s="1"/>
      <c r="AG62" s="1"/>
      <c r="AH62" s="1"/>
      <c r="AI62" s="1"/>
      <c r="AJ62" s="1"/>
      <c r="AK62" s="1"/>
      <c r="AL62" s="1"/>
      <c r="AM62" s="1"/>
      <c r="AN62" s="1"/>
      <c r="AO62" s="1"/>
      <c r="AP62" s="1"/>
      <c r="AQ62" s="1"/>
      <c r="AR62" s="1"/>
      <c r="AS62" s="1"/>
      <c r="AT62" s="1"/>
    </row>
    <row r="63" spans="1:46" ht="21.75" hidden="1" thickBot="1" x14ac:dyDescent="0.3">
      <c r="A63" s="22"/>
      <c r="B63" s="22"/>
      <c r="C63" s="23"/>
      <c r="D63" s="6"/>
      <c r="E63" s="6"/>
      <c r="F63" s="6"/>
      <c r="G63" s="23"/>
      <c r="H63" s="23"/>
      <c r="I63" s="23"/>
      <c r="J63" s="23"/>
      <c r="K63" s="23"/>
      <c r="L63" s="23"/>
      <c r="M63" s="16"/>
      <c r="N63" s="16"/>
      <c r="O63" s="161" t="s">
        <v>79</v>
      </c>
      <c r="Q63" s="173"/>
      <c r="R63" s="173"/>
      <c r="AC63" s="1"/>
      <c r="AD63" s="1"/>
      <c r="AE63" s="1"/>
      <c r="AF63" s="1"/>
      <c r="AG63" s="1"/>
      <c r="AH63" s="1"/>
      <c r="AI63" s="1"/>
      <c r="AJ63" s="1"/>
      <c r="AK63" s="1"/>
      <c r="AL63" s="1"/>
      <c r="AM63" s="1"/>
      <c r="AN63" s="1"/>
      <c r="AO63" s="1"/>
      <c r="AP63" s="1"/>
      <c r="AQ63" s="1"/>
      <c r="AR63" s="1"/>
      <c r="AS63" s="1"/>
      <c r="AT63" s="1"/>
    </row>
    <row r="64" spans="1:46" ht="60" hidden="1" customHeight="1" x14ac:dyDescent="0.35">
      <c r="A64" s="335" t="s">
        <v>29</v>
      </c>
      <c r="B64" s="336"/>
      <c r="C64" s="336"/>
      <c r="D64" s="123" t="s">
        <v>80</v>
      </c>
      <c r="E64" s="123"/>
      <c r="F64" s="111"/>
      <c r="G64" s="113"/>
      <c r="H64" s="177"/>
      <c r="I64" s="112"/>
      <c r="J64" s="123"/>
      <c r="K64" s="111"/>
      <c r="L64" s="177"/>
      <c r="M64" s="33"/>
      <c r="N64" s="32"/>
      <c r="O64" s="32"/>
      <c r="P64" s="32"/>
      <c r="Q64" s="173"/>
      <c r="R64" s="173"/>
      <c r="AC64" s="1"/>
      <c r="AD64" s="1"/>
      <c r="AE64" s="1"/>
      <c r="AF64" s="1"/>
      <c r="AG64" s="1"/>
      <c r="AH64" s="1"/>
      <c r="AI64" s="1"/>
      <c r="AJ64" s="1"/>
      <c r="AK64" s="1"/>
      <c r="AL64" s="1"/>
      <c r="AM64" s="1"/>
      <c r="AN64" s="1"/>
      <c r="AO64" s="1"/>
      <c r="AP64" s="1"/>
      <c r="AQ64" s="1"/>
      <c r="AR64" s="1"/>
      <c r="AS64" s="1"/>
      <c r="AT64" s="1"/>
    </row>
    <row r="65" spans="1:18" s="1" customFormat="1" x14ac:dyDescent="0.25">
      <c r="Q65" s="173"/>
      <c r="R65" s="173"/>
    </row>
    <row r="66" spans="1:18" s="1" customFormat="1" ht="23.25" x14ac:dyDescent="0.35">
      <c r="A66" s="74" t="s">
        <v>20</v>
      </c>
      <c r="B66" s="75"/>
      <c r="Q66" s="173"/>
      <c r="R66" s="173"/>
    </row>
    <row r="67" spans="1:18" s="1" customFormat="1" ht="21" x14ac:dyDescent="0.35">
      <c r="A67" s="67"/>
      <c r="B67" s="75" t="s">
        <v>21</v>
      </c>
    </row>
    <row r="68" spans="1:18" s="1" customFormat="1" ht="21" x14ac:dyDescent="0.35">
      <c r="A68" s="67"/>
      <c r="B68" s="75" t="s">
        <v>22</v>
      </c>
    </row>
    <row r="69" spans="1:18" s="1" customFormat="1" ht="21" x14ac:dyDescent="0.35">
      <c r="A69" s="67"/>
      <c r="B69" s="75" t="s">
        <v>23</v>
      </c>
    </row>
    <row r="70" spans="1:18" s="1" customFormat="1" ht="21" x14ac:dyDescent="0.35">
      <c r="A70" s="67"/>
      <c r="B70" s="75" t="s">
        <v>24</v>
      </c>
    </row>
    <row r="71" spans="1:18" s="1" customFormat="1" ht="21" x14ac:dyDescent="0.35">
      <c r="A71" s="67"/>
      <c r="B71" s="75" t="s">
        <v>25</v>
      </c>
    </row>
    <row r="72" spans="1:18" s="1" customFormat="1" ht="21" x14ac:dyDescent="0.35">
      <c r="A72" s="67"/>
      <c r="B72" s="75" t="s">
        <v>26</v>
      </c>
    </row>
    <row r="73" spans="1:18" s="1" customFormat="1" ht="21" x14ac:dyDescent="0.35">
      <c r="A73" s="67"/>
      <c r="B73" s="75" t="s">
        <v>27</v>
      </c>
    </row>
    <row r="74" spans="1:18" s="1" customFormat="1" ht="21" x14ac:dyDescent="0.35">
      <c r="A74" s="67"/>
      <c r="B74" s="75"/>
    </row>
  </sheetData>
  <mergeCells count="28">
    <mergeCell ref="J3:J5"/>
    <mergeCell ref="K3:K5"/>
    <mergeCell ref="L3:L5"/>
    <mergeCell ref="A4:B4"/>
    <mergeCell ref="A5:B5"/>
    <mergeCell ref="H3:H5"/>
    <mergeCell ref="I3:I5"/>
    <mergeCell ref="D3:D5"/>
    <mergeCell ref="E3:E5"/>
    <mergeCell ref="F3:F5"/>
    <mergeCell ref="G3:G5"/>
    <mergeCell ref="A24:B24"/>
    <mergeCell ref="C22:C25"/>
    <mergeCell ref="A25:B25"/>
    <mergeCell ref="A26:B26"/>
    <mergeCell ref="A40:B45"/>
    <mergeCell ref="A22:B22"/>
    <mergeCell ref="Q54:R54"/>
    <mergeCell ref="A57:B62"/>
    <mergeCell ref="A64:C64"/>
    <mergeCell ref="Q27:R27"/>
    <mergeCell ref="A28:B30"/>
    <mergeCell ref="Q29:R29"/>
    <mergeCell ref="Q32:R32"/>
    <mergeCell ref="A33:B37"/>
    <mergeCell ref="A48:B52"/>
    <mergeCell ref="A54:C54"/>
    <mergeCell ref="D54:I54"/>
  </mergeCells>
  <pageMargins left="0.70866141732283472" right="0.70866141732283472" top="0.74803149606299213" bottom="0.74803149606299213" header="0.31496062992125984" footer="0.31496062992125984"/>
  <pageSetup paperSize="8" scale="39"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AT74"/>
  <sheetViews>
    <sheetView zoomScale="60" zoomScaleNormal="60" workbookViewId="0">
      <pane xSplit="2" ySplit="2" topLeftCell="C3" activePane="bottomRight" state="frozen"/>
      <selection pane="topRight" activeCell="C1" sqref="C1"/>
      <selection pane="bottomLeft" activeCell="A3" sqref="A3"/>
      <selection pane="bottomRight" activeCell="N43" sqref="N43:P43"/>
    </sheetView>
  </sheetViews>
  <sheetFormatPr defaultColWidth="35.75" defaultRowHeight="15.75" x14ac:dyDescent="0.25"/>
  <cols>
    <col min="1" max="1" width="36.87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6" max="28" width="35.75" style="1"/>
  </cols>
  <sheetData>
    <row r="1" spans="1:28" s="1" customFormat="1" ht="58.5" customHeight="1" thickBot="1" x14ac:dyDescent="0.3">
      <c r="A1" s="114" t="s">
        <v>60</v>
      </c>
      <c r="B1" s="114"/>
      <c r="C1" s="114"/>
      <c r="D1" s="115"/>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W2"/>
      <c r="X2"/>
      <c r="Y2"/>
      <c r="Z2"/>
      <c r="AA2"/>
      <c r="AB2"/>
    </row>
    <row r="3" spans="1:28" s="1" customFormat="1" ht="26.25" x14ac:dyDescent="0.25">
      <c r="A3" s="54"/>
      <c r="B3" s="54"/>
      <c r="C3" s="47"/>
      <c r="D3" s="351"/>
      <c r="E3" s="351"/>
      <c r="F3" s="351"/>
      <c r="G3" s="351"/>
      <c r="H3" s="351"/>
      <c r="I3" s="351"/>
      <c r="J3" s="351"/>
      <c r="K3" s="351"/>
      <c r="L3" s="351"/>
    </row>
    <row r="4" spans="1:28" s="1" customFormat="1" ht="26.25" x14ac:dyDescent="0.25">
      <c r="A4" s="353" t="s">
        <v>43</v>
      </c>
      <c r="B4" s="353"/>
      <c r="C4" s="78">
        <v>8032</v>
      </c>
      <c r="D4" s="352"/>
      <c r="E4" s="352"/>
      <c r="F4" s="352"/>
      <c r="G4" s="352"/>
      <c r="H4" s="352"/>
      <c r="I4" s="352"/>
      <c r="J4" s="352"/>
      <c r="K4" s="352"/>
      <c r="L4" s="352"/>
    </row>
    <row r="5" spans="1:28" s="1" customFormat="1" ht="26.25" x14ac:dyDescent="0.25">
      <c r="A5" s="353" t="s">
        <v>134</v>
      </c>
      <c r="B5" s="353"/>
      <c r="C5" s="149">
        <f>C4*1</f>
        <v>8032</v>
      </c>
      <c r="D5" s="352"/>
      <c r="E5" s="352"/>
      <c r="F5" s="352"/>
      <c r="G5" s="352"/>
      <c r="H5" s="352"/>
      <c r="I5" s="352"/>
      <c r="J5" s="352"/>
      <c r="K5" s="352"/>
      <c r="L5" s="352"/>
    </row>
    <row r="6" spans="1:28" s="1" customFormat="1" ht="26.25" x14ac:dyDescent="0.25">
      <c r="A6" s="47"/>
      <c r="B6" s="47"/>
      <c r="C6" s="47"/>
      <c r="D6" s="48"/>
      <c r="E6" s="48"/>
      <c r="F6" s="49"/>
      <c r="G6" s="49"/>
      <c r="H6" s="48"/>
      <c r="I6" s="49"/>
      <c r="J6" s="48"/>
      <c r="K6" s="49"/>
      <c r="L6" s="48"/>
    </row>
    <row r="7" spans="1:28" s="1" customFormat="1" ht="26.25" customHeight="1" x14ac:dyDescent="0.4">
      <c r="A7" s="130" t="s">
        <v>45</v>
      </c>
      <c r="B7" s="128" t="s">
        <v>44</v>
      </c>
      <c r="C7" s="77"/>
      <c r="D7" s="105">
        <f>(D8/$C$4)*100</f>
        <v>9.0263944223107568</v>
      </c>
      <c r="E7" s="105">
        <f t="shared" ref="E7:I7" si="0">(E8/$C$4)*100</f>
        <v>40.525398406374499</v>
      </c>
      <c r="F7" s="105">
        <f t="shared" si="0"/>
        <v>13.047808764940239</v>
      </c>
      <c r="G7" s="105">
        <f>(G8/$C$4)*100</f>
        <v>3.7350597609561755E-2</v>
      </c>
      <c r="H7" s="105">
        <f>(H8/$C$4)*100</f>
        <v>25.846613545816734</v>
      </c>
      <c r="I7" s="92">
        <f t="shared" si="0"/>
        <v>10.906374501992032</v>
      </c>
      <c r="J7" s="95">
        <v>16.899999999999999</v>
      </c>
      <c r="K7" s="95">
        <v>79.599999999999994</v>
      </c>
      <c r="L7" s="95">
        <v>3.5</v>
      </c>
      <c r="M7" s="73"/>
    </row>
    <row r="8" spans="1:28" s="1" customFormat="1" ht="26.25" customHeight="1" x14ac:dyDescent="0.25">
      <c r="A8" s="136"/>
      <c r="B8" s="129" t="s">
        <v>62</v>
      </c>
      <c r="C8" s="77"/>
      <c r="D8" s="51">
        <v>725</v>
      </c>
      <c r="E8" s="51">
        <v>3255</v>
      </c>
      <c r="F8" s="51">
        <v>1048</v>
      </c>
      <c r="G8" s="51">
        <v>3</v>
      </c>
      <c r="H8" s="51">
        <v>2076</v>
      </c>
      <c r="I8" s="51">
        <v>876</v>
      </c>
      <c r="J8" s="96">
        <f>($H$8/100)*J7</f>
        <v>350.84399999999999</v>
      </c>
      <c r="K8" s="96">
        <f>($H$8/100)*K7</f>
        <v>1652.4960000000001</v>
      </c>
      <c r="L8" s="96">
        <f>($H$8/100)*L7</f>
        <v>72.660000000000011</v>
      </c>
      <c r="M8" s="99"/>
    </row>
    <row r="9" spans="1:28" s="1" customFormat="1" ht="26.25" x14ac:dyDescent="0.25">
      <c r="A9" s="130" t="s">
        <v>65</v>
      </c>
      <c r="B9" s="128" t="s">
        <v>63</v>
      </c>
      <c r="C9" s="77"/>
      <c r="D9" s="92">
        <v>915.26199999999994</v>
      </c>
      <c r="E9" s="92">
        <v>3669</v>
      </c>
      <c r="F9" s="92">
        <v>946.55399999999997</v>
      </c>
      <c r="G9" s="92">
        <v>2</v>
      </c>
      <c r="H9" s="92">
        <v>2026</v>
      </c>
      <c r="I9" s="92">
        <v>412</v>
      </c>
      <c r="J9" s="96"/>
      <c r="K9" s="96"/>
      <c r="L9" s="96"/>
      <c r="M9" s="157">
        <f>SUM(D9:I9)</f>
        <v>7970.8159999999998</v>
      </c>
    </row>
    <row r="10" spans="1:28" s="1" customFormat="1" ht="26.25" customHeight="1" x14ac:dyDescent="0.25">
      <c r="A10" s="136"/>
      <c r="B10" s="129" t="s">
        <v>64</v>
      </c>
      <c r="C10" s="77"/>
      <c r="D10" s="93">
        <f>($C$5/100)*D7</f>
        <v>724.99999999999989</v>
      </c>
      <c r="E10" s="93">
        <f t="shared" ref="E10:I10" si="1">($C$5/100)*E7</f>
        <v>3254.9999999999995</v>
      </c>
      <c r="F10" s="93">
        <f t="shared" si="1"/>
        <v>1048</v>
      </c>
      <c r="G10" s="93">
        <f>($C$5/100)*G7</f>
        <v>3</v>
      </c>
      <c r="H10" s="93">
        <f>($C$5/100)*H7</f>
        <v>2076</v>
      </c>
      <c r="I10" s="93">
        <f t="shared" si="1"/>
        <v>875.99999999999989</v>
      </c>
      <c r="J10" s="97">
        <f>($H$10/100)*J7</f>
        <v>350.84399999999999</v>
      </c>
      <c r="K10" s="97">
        <f>($H$10/100)*K7</f>
        <v>1652.4960000000001</v>
      </c>
      <c r="L10" s="97">
        <f>($H$10/100)*L7</f>
        <v>72.660000000000011</v>
      </c>
      <c r="M10" s="99"/>
    </row>
    <row r="11" spans="1:28" s="1" customFormat="1" ht="26.25" customHeight="1" x14ac:dyDescent="0.25">
      <c r="A11" s="130" t="s">
        <v>66</v>
      </c>
      <c r="B11" s="128" t="s">
        <v>69</v>
      </c>
      <c r="C11" s="77"/>
      <c r="D11" s="51">
        <f>217+280+105+1+36</f>
        <v>639</v>
      </c>
      <c r="E11" s="51">
        <v>3520</v>
      </c>
      <c r="F11" s="52">
        <v>536</v>
      </c>
      <c r="G11" s="52">
        <v>0</v>
      </c>
      <c r="H11" s="51">
        <f>301+135+631+2+70+227+1+25+123+5</f>
        <v>1520</v>
      </c>
      <c r="I11" s="52">
        <v>420</v>
      </c>
      <c r="J11" s="95">
        <v>5</v>
      </c>
      <c r="K11" s="98">
        <v>5026</v>
      </c>
      <c r="L11" s="95">
        <v>2</v>
      </c>
      <c r="M11" s="99"/>
    </row>
    <row r="12" spans="1:28" s="1" customFormat="1" ht="26.25" customHeight="1" x14ac:dyDescent="0.25">
      <c r="A12" s="130"/>
      <c r="B12" s="128" t="s">
        <v>75</v>
      </c>
      <c r="C12" s="77"/>
      <c r="D12" s="51">
        <f>108+36+4+1+16</f>
        <v>165</v>
      </c>
      <c r="E12" s="51">
        <v>2827</v>
      </c>
      <c r="F12" s="52">
        <v>752</v>
      </c>
      <c r="G12" s="52">
        <v>0</v>
      </c>
      <c r="H12" s="51">
        <f>34+146+0.4+48+63+76.6+256</f>
        <v>624</v>
      </c>
      <c r="I12" s="52">
        <v>100</v>
      </c>
      <c r="J12" s="95"/>
      <c r="K12" s="98"/>
      <c r="L12" s="95"/>
      <c r="M12" s="99"/>
    </row>
    <row r="13" spans="1:28" s="1" customFormat="1" ht="26.25" customHeight="1" x14ac:dyDescent="0.25">
      <c r="B13" s="128" t="s">
        <v>70</v>
      </c>
      <c r="C13" s="77"/>
      <c r="D13" s="158">
        <f>D12/D14</f>
        <v>0.20522388059701493</v>
      </c>
      <c r="E13" s="159">
        <f>E12/E14</f>
        <v>0.44540727902946275</v>
      </c>
      <c r="F13" s="159">
        <f>F12/F14</f>
        <v>0.58385093167701863</v>
      </c>
      <c r="G13" s="159"/>
      <c r="H13" s="158">
        <f>H12/H14</f>
        <v>0.29104477611940299</v>
      </c>
      <c r="I13" s="159">
        <f>I12/I14</f>
        <v>0.19230769230769232</v>
      </c>
      <c r="J13" s="95">
        <v>30.61</v>
      </c>
      <c r="K13" s="98">
        <v>33.07</v>
      </c>
      <c r="L13" s="95">
        <v>455.3</v>
      </c>
      <c r="M13" s="99"/>
    </row>
    <row r="14" spans="1:28" s="1" customFormat="1" ht="26.25" x14ac:dyDescent="0.25">
      <c r="A14" s="47"/>
      <c r="B14" s="128" t="s">
        <v>67</v>
      </c>
      <c r="C14" s="155">
        <f>SUM(D14:I14)</f>
        <v>11103</v>
      </c>
      <c r="D14" s="66">
        <f>D12+D11</f>
        <v>804</v>
      </c>
      <c r="E14" s="102">
        <f>E12+E11</f>
        <v>6347</v>
      </c>
      <c r="F14" s="102">
        <f>F12+F11</f>
        <v>1288</v>
      </c>
      <c r="G14" s="102">
        <f t="shared" ref="G14:L14" si="2">(G11/(100-G13))*100</f>
        <v>0</v>
      </c>
      <c r="H14" s="102">
        <f>H12+H11</f>
        <v>2144</v>
      </c>
      <c r="I14" s="102">
        <f>I12+I11</f>
        <v>520</v>
      </c>
      <c r="J14" s="103">
        <f t="shared" si="2"/>
        <v>7.2056492289955321</v>
      </c>
      <c r="K14" s="103">
        <f t="shared" si="2"/>
        <v>7509.3381144479299</v>
      </c>
      <c r="L14" s="103">
        <f t="shared" si="2"/>
        <v>-0.56290458767238949</v>
      </c>
      <c r="M14" s="104"/>
    </row>
    <row r="15" spans="1:28" s="1" customFormat="1" ht="26.25" x14ac:dyDescent="0.25">
      <c r="A15" s="47"/>
      <c r="B15" s="47"/>
      <c r="C15" s="128"/>
      <c r="D15" s="94"/>
      <c r="E15" s="94"/>
      <c r="F15" s="94"/>
      <c r="G15" s="94"/>
      <c r="H15" s="94"/>
      <c r="I15" s="94"/>
      <c r="J15" s="94"/>
      <c r="K15" s="94"/>
      <c r="L15" s="94"/>
    </row>
    <row r="16" spans="1:28" ht="28.5" customHeight="1" x14ac:dyDescent="0.25">
      <c r="A16" s="130" t="s">
        <v>68</v>
      </c>
      <c r="B16" s="65"/>
      <c r="C16" s="141" t="s">
        <v>71</v>
      </c>
      <c r="D16" s="133">
        <f t="shared" ref="D16:I16" si="3">D11/D8</f>
        <v>0.88137931034482764</v>
      </c>
      <c r="E16" s="133">
        <f t="shared" si="3"/>
        <v>1.0814132104454686</v>
      </c>
      <c r="F16" s="147">
        <f t="shared" si="3"/>
        <v>0.51145038167938928</v>
      </c>
      <c r="G16" s="147">
        <f t="shared" si="3"/>
        <v>0</v>
      </c>
      <c r="H16" s="147">
        <f t="shared" si="3"/>
        <v>0.73217726396917149</v>
      </c>
      <c r="I16" s="147">
        <f t="shared" si="3"/>
        <v>0.47945205479452052</v>
      </c>
      <c r="J16" s="131">
        <f>J14/J8</f>
        <v>2.053804320152413E-2</v>
      </c>
      <c r="K16" s="131">
        <f>K14/K8</f>
        <v>4.5442398132569943</v>
      </c>
      <c r="L16" s="131">
        <f>L14/L8</f>
        <v>-7.7471041518358021E-3</v>
      </c>
      <c r="M16" s="1"/>
      <c r="N16" s="1"/>
      <c r="O16" s="1"/>
      <c r="W16"/>
      <c r="X16"/>
      <c r="Y16"/>
      <c r="Z16"/>
      <c r="AA16"/>
      <c r="AB16"/>
    </row>
    <row r="17" spans="1:46" ht="28.5" customHeight="1" x14ac:dyDescent="0.25">
      <c r="A17" s="1"/>
      <c r="B17" s="46"/>
      <c r="C17" s="141" t="s">
        <v>72</v>
      </c>
      <c r="D17" s="133">
        <f>D11/D9</f>
        <v>0.69816074522923499</v>
      </c>
      <c r="E17" s="133">
        <f t="shared" ref="E17:I17" si="4">E11/E9</f>
        <v>0.95938947942218589</v>
      </c>
      <c r="F17" s="133">
        <f t="shared" si="4"/>
        <v>0.5662645765587595</v>
      </c>
      <c r="G17" s="133">
        <f t="shared" si="4"/>
        <v>0</v>
      </c>
      <c r="H17" s="133">
        <f t="shared" si="4"/>
        <v>0.75024679170779862</v>
      </c>
      <c r="I17" s="133">
        <f t="shared" si="4"/>
        <v>1.0194174757281553</v>
      </c>
      <c r="J17" s="100"/>
      <c r="K17" s="101"/>
      <c r="L17" s="100"/>
      <c r="M17" s="1"/>
      <c r="N17" s="1"/>
      <c r="O17" s="1"/>
      <c r="W17"/>
      <c r="X17"/>
      <c r="Y17"/>
      <c r="Z17"/>
      <c r="AA17"/>
      <c r="AB17"/>
    </row>
    <row r="18" spans="1:46" ht="28.5" customHeight="1" x14ac:dyDescent="0.25">
      <c r="A18" s="1"/>
      <c r="B18" s="46"/>
      <c r="C18" s="143" t="s">
        <v>73</v>
      </c>
      <c r="D18" s="144">
        <f>D14/D8</f>
        <v>1.1089655172413793</v>
      </c>
      <c r="E18" s="144">
        <f t="shared" ref="E18:I18" si="5">E14/E8</f>
        <v>1.9499231950844853</v>
      </c>
      <c r="F18" s="144">
        <f t="shared" si="5"/>
        <v>1.2290076335877862</v>
      </c>
      <c r="G18" s="144">
        <f t="shared" si="5"/>
        <v>0</v>
      </c>
      <c r="H18" s="144">
        <f t="shared" si="5"/>
        <v>1.0327552986512525</v>
      </c>
      <c r="I18" s="144">
        <f t="shared" si="5"/>
        <v>0.59360730593607303</v>
      </c>
      <c r="J18" s="100"/>
      <c r="K18" s="101"/>
      <c r="L18" s="100"/>
      <c r="M18" s="1"/>
      <c r="N18" s="1"/>
      <c r="O18" s="1"/>
      <c r="W18"/>
      <c r="X18"/>
      <c r="Y18"/>
      <c r="Z18"/>
      <c r="AA18"/>
      <c r="AB18"/>
    </row>
    <row r="19" spans="1:46" ht="28.5" customHeight="1" thickBot="1" x14ac:dyDescent="0.3">
      <c r="A19" s="1"/>
      <c r="B19" s="46"/>
      <c r="C19" s="142" t="s">
        <v>74</v>
      </c>
      <c r="D19" s="140">
        <f>D14/D9</f>
        <v>0.87843699399734732</v>
      </c>
      <c r="E19" s="140">
        <f t="shared" ref="E19:I19" si="6">E14/E9</f>
        <v>1.7298991550831289</v>
      </c>
      <c r="F19" s="140">
        <f t="shared" si="6"/>
        <v>1.3607253257606011</v>
      </c>
      <c r="G19" s="140">
        <f t="shared" si="6"/>
        <v>0</v>
      </c>
      <c r="H19" s="140">
        <f t="shared" si="6"/>
        <v>1.0582428430404738</v>
      </c>
      <c r="I19" s="140">
        <f t="shared" si="6"/>
        <v>1.2621359223300972</v>
      </c>
      <c r="J19" s="100"/>
      <c r="K19" s="101"/>
      <c r="L19" s="100"/>
      <c r="M19" s="1"/>
      <c r="N19" s="1"/>
      <c r="O19" s="1"/>
      <c r="W19"/>
      <c r="X19"/>
      <c r="Y19"/>
      <c r="Z19"/>
      <c r="AA19"/>
      <c r="AB19"/>
    </row>
    <row r="20" spans="1:46" ht="28.5" customHeight="1" x14ac:dyDescent="0.4">
      <c r="A20" s="1"/>
      <c r="B20" s="46"/>
      <c r="C20" s="146" t="s">
        <v>46</v>
      </c>
      <c r="D20" s="134">
        <f>D14/D10</f>
        <v>1.1089655172413795</v>
      </c>
      <c r="E20" s="134">
        <f>E14/E10</f>
        <v>1.9499231950844857</v>
      </c>
      <c r="F20" s="152">
        <f>F14/F10</f>
        <v>1.2290076335877862</v>
      </c>
      <c r="G20" s="152"/>
      <c r="H20" s="152">
        <f>H14/H10</f>
        <v>1.0327552986512525</v>
      </c>
      <c r="I20" s="152"/>
      <c r="J20" s="100"/>
      <c r="K20" s="101"/>
      <c r="L20" s="100"/>
      <c r="M20" s="1"/>
      <c r="N20" s="1"/>
      <c r="O20" s="1"/>
      <c r="W20"/>
      <c r="X20"/>
      <c r="Y20"/>
      <c r="Z20"/>
      <c r="AA20"/>
      <c r="AB20"/>
    </row>
    <row r="21" spans="1:46" ht="28.5" customHeight="1" thickBot="1" x14ac:dyDescent="0.3">
      <c r="A21" s="1"/>
      <c r="B21" s="46"/>
      <c r="C21" s="145" t="s">
        <v>47</v>
      </c>
      <c r="D21" s="244">
        <f t="shared" ref="D21:I21" si="7">D10-D14</f>
        <v>-79.000000000000114</v>
      </c>
      <c r="E21" s="244">
        <f t="shared" si="7"/>
        <v>-3092.0000000000005</v>
      </c>
      <c r="F21" s="244">
        <f t="shared" si="7"/>
        <v>-240</v>
      </c>
      <c r="G21" s="243">
        <f t="shared" si="7"/>
        <v>3</v>
      </c>
      <c r="H21" s="244">
        <f t="shared" si="7"/>
        <v>-68</v>
      </c>
      <c r="I21" s="243">
        <f t="shared" si="7"/>
        <v>355.99999999999989</v>
      </c>
      <c r="J21" s="131"/>
      <c r="K21" s="131"/>
      <c r="L21" s="131"/>
      <c r="M21" s="1"/>
      <c r="N21" s="1"/>
      <c r="O21" s="1"/>
      <c r="W21"/>
      <c r="X21"/>
      <c r="Y21"/>
      <c r="Z21"/>
      <c r="AA21"/>
      <c r="AB21"/>
    </row>
    <row r="22" spans="1:46" ht="31.5" customHeight="1" thickBot="1" x14ac:dyDescent="0.3">
      <c r="A22" s="354" t="s">
        <v>48</v>
      </c>
      <c r="B22" s="355"/>
      <c r="C22" s="356">
        <v>3</v>
      </c>
      <c r="D22" s="192" t="s">
        <v>85</v>
      </c>
      <c r="E22" s="192" t="s">
        <v>85</v>
      </c>
      <c r="F22" s="192" t="s">
        <v>85</v>
      </c>
      <c r="G22" s="224" t="s">
        <v>84</v>
      </c>
      <c r="H22" s="192" t="s">
        <v>85</v>
      </c>
      <c r="I22" s="224" t="s">
        <v>84</v>
      </c>
      <c r="J22" s="62"/>
      <c r="K22" s="62"/>
      <c r="L22" s="62"/>
      <c r="M22" s="1"/>
      <c r="O22" s="1"/>
      <c r="Q22" s="173"/>
      <c r="R22" s="173"/>
      <c r="AC22" s="1"/>
      <c r="AD22" s="1"/>
      <c r="AE22" s="1"/>
      <c r="AF22" s="1"/>
      <c r="AG22" s="1"/>
      <c r="AH22" s="1"/>
      <c r="AI22" s="1"/>
      <c r="AJ22" s="1"/>
      <c r="AK22" s="1"/>
      <c r="AL22" s="1"/>
      <c r="AM22" s="1"/>
      <c r="AN22" s="1"/>
      <c r="AO22" s="1"/>
      <c r="AP22" s="1"/>
      <c r="AQ22" s="1"/>
      <c r="AR22" s="1"/>
      <c r="AS22" s="1"/>
      <c r="AT22" s="1"/>
    </row>
    <row r="23" spans="1:46" s="73" customFormat="1" ht="27" thickBot="1" x14ac:dyDescent="0.45">
      <c r="A23" s="189" t="s">
        <v>118</v>
      </c>
      <c r="B23" s="190"/>
      <c r="C23" s="357"/>
      <c r="D23" s="80"/>
      <c r="E23" s="80"/>
      <c r="F23" s="80"/>
      <c r="G23" s="225"/>
      <c r="H23" s="80"/>
      <c r="I23" s="225"/>
      <c r="J23" s="187"/>
      <c r="K23" s="82"/>
      <c r="L23" s="82"/>
      <c r="M23" s="185"/>
      <c r="N23" s="185"/>
      <c r="O23" s="185"/>
      <c r="P23" s="186"/>
      <c r="Q23" s="174"/>
      <c r="R23" s="174"/>
    </row>
    <row r="24" spans="1:46" s="73" customFormat="1" ht="27" thickBot="1" x14ac:dyDescent="0.45">
      <c r="A24" s="349" t="s">
        <v>120</v>
      </c>
      <c r="B24" s="350"/>
      <c r="C24" s="357"/>
      <c r="D24" s="80"/>
      <c r="E24" s="193"/>
      <c r="F24" s="193"/>
      <c r="G24" s="224"/>
      <c r="H24" s="193"/>
      <c r="I24" s="224"/>
      <c r="J24" s="175"/>
      <c r="K24" s="175"/>
      <c r="L24" s="175"/>
      <c r="M24" s="185"/>
      <c r="N24" s="185"/>
      <c r="O24" s="185"/>
      <c r="P24" s="186"/>
      <c r="Q24" s="174"/>
      <c r="R24" s="174"/>
    </row>
    <row r="25" spans="1:46" s="73" customFormat="1" ht="27" thickBot="1" x14ac:dyDescent="0.45">
      <c r="A25" s="359" t="s">
        <v>119</v>
      </c>
      <c r="B25" s="360"/>
      <c r="C25" s="358"/>
      <c r="D25" s="194"/>
      <c r="E25" s="194"/>
      <c r="F25" s="195"/>
      <c r="G25" s="226"/>
      <c r="H25" s="195"/>
      <c r="I25" s="226"/>
      <c r="J25" s="175"/>
      <c r="K25" s="175"/>
      <c r="L25" s="175"/>
      <c r="M25" s="72"/>
      <c r="N25" s="72"/>
      <c r="O25" s="72"/>
      <c r="Q25" s="174"/>
      <c r="R25" s="174"/>
    </row>
    <row r="26" spans="1:46" ht="71.25" customHeight="1" thickBot="1" x14ac:dyDescent="0.3">
      <c r="A26" s="347" t="s">
        <v>36</v>
      </c>
      <c r="B26" s="348"/>
      <c r="C26" s="108"/>
      <c r="D26" s="188"/>
      <c r="E26" s="188"/>
      <c r="F26" s="188"/>
      <c r="G26" s="188"/>
      <c r="H26" s="188"/>
      <c r="I26" s="188"/>
      <c r="J26" s="109"/>
      <c r="K26" s="109"/>
      <c r="L26" s="110"/>
      <c r="M26" s="41" t="s">
        <v>86</v>
      </c>
      <c r="N26" s="41" t="s">
        <v>37</v>
      </c>
      <c r="O26" s="41" t="s">
        <v>87</v>
      </c>
      <c r="P26" s="86" t="s">
        <v>88</v>
      </c>
      <c r="Q26" s="173"/>
      <c r="R26" s="173"/>
      <c r="AC26" s="1"/>
      <c r="AD26" s="1"/>
      <c r="AE26" s="1"/>
      <c r="AF26" s="1"/>
      <c r="AG26" s="1"/>
      <c r="AH26" s="1"/>
      <c r="AI26" s="1"/>
      <c r="AJ26" s="1"/>
      <c r="AK26" s="1"/>
      <c r="AL26" s="1"/>
      <c r="AM26" s="1"/>
      <c r="AN26" s="1"/>
      <c r="AO26" s="1"/>
      <c r="AP26" s="1"/>
      <c r="AQ26" s="1"/>
      <c r="AR26" s="1"/>
      <c r="AS26" s="1"/>
      <c r="AT26" s="1"/>
    </row>
    <row r="27" spans="1:46" ht="63" customHeight="1" x14ac:dyDescent="0.25">
      <c r="A27" s="84"/>
      <c r="B27" s="85"/>
      <c r="C27" s="107" t="s">
        <v>92</v>
      </c>
      <c r="D27" s="69" t="s">
        <v>28</v>
      </c>
      <c r="E27" s="1"/>
      <c r="F27" s="1"/>
      <c r="G27" s="1"/>
      <c r="H27" s="1"/>
      <c r="I27" s="1"/>
      <c r="J27" s="1"/>
      <c r="K27" s="1"/>
      <c r="L27" s="1"/>
      <c r="M27" s="10"/>
      <c r="N27" s="9"/>
      <c r="O27" s="11"/>
      <c r="P27" s="10"/>
      <c r="Q27" s="332"/>
      <c r="R27" s="332"/>
      <c r="AC27" s="1"/>
      <c r="AD27" s="1"/>
      <c r="AE27" s="1"/>
      <c r="AF27" s="1"/>
      <c r="AG27" s="1"/>
      <c r="AH27" s="1"/>
      <c r="AI27" s="1"/>
      <c r="AJ27" s="1"/>
      <c r="AK27" s="1"/>
      <c r="AL27" s="1"/>
      <c r="AM27" s="1"/>
      <c r="AN27" s="1"/>
      <c r="AO27" s="1"/>
      <c r="AP27" s="1"/>
      <c r="AQ27" s="1"/>
      <c r="AR27" s="1"/>
      <c r="AS27" s="1"/>
      <c r="AT27" s="1"/>
    </row>
    <row r="28" spans="1:46" ht="31.5" x14ac:dyDescent="0.25">
      <c r="A28" s="337" t="s">
        <v>13</v>
      </c>
      <c r="B28" s="338"/>
      <c r="C28" s="55" t="s">
        <v>91</v>
      </c>
      <c r="D28" s="206" t="s">
        <v>77</v>
      </c>
      <c r="E28" s="206" t="s">
        <v>77</v>
      </c>
      <c r="F28" s="206" t="s">
        <v>77</v>
      </c>
      <c r="G28" s="228" t="s">
        <v>77</v>
      </c>
      <c r="H28" s="206" t="s">
        <v>77</v>
      </c>
      <c r="I28" s="229" t="s">
        <v>77</v>
      </c>
      <c r="J28" s="40"/>
      <c r="K28" s="80"/>
      <c r="L28" s="40"/>
      <c r="M28" s="160" t="s">
        <v>187</v>
      </c>
      <c r="N28" s="344" t="s">
        <v>231</v>
      </c>
      <c r="O28" s="203" t="s">
        <v>232</v>
      </c>
      <c r="P28" s="205" t="s">
        <v>95</v>
      </c>
      <c r="Q28" s="173"/>
      <c r="R28" s="173"/>
      <c r="AC28" s="1"/>
      <c r="AD28" s="1"/>
      <c r="AE28" s="1"/>
      <c r="AF28" s="1"/>
      <c r="AG28" s="1"/>
      <c r="AH28" s="1"/>
      <c r="AI28" s="1"/>
      <c r="AJ28" s="1"/>
      <c r="AK28" s="1"/>
      <c r="AL28" s="1"/>
      <c r="AM28" s="1"/>
      <c r="AN28" s="1"/>
      <c r="AO28" s="1"/>
      <c r="AP28" s="1"/>
      <c r="AQ28" s="1"/>
      <c r="AR28" s="1"/>
      <c r="AS28" s="1"/>
      <c r="AT28" s="1"/>
    </row>
    <row r="29" spans="1:46" ht="42" x14ac:dyDescent="0.25">
      <c r="A29" s="339"/>
      <c r="B29" s="338"/>
      <c r="C29" s="56" t="s">
        <v>89</v>
      </c>
      <c r="D29" s="207" t="s">
        <v>81</v>
      </c>
      <c r="E29" s="207" t="s">
        <v>81</v>
      </c>
      <c r="F29" s="206" t="s">
        <v>81</v>
      </c>
      <c r="G29" s="228" t="s">
        <v>81</v>
      </c>
      <c r="H29" s="206" t="s">
        <v>81</v>
      </c>
      <c r="I29" s="229" t="s">
        <v>81</v>
      </c>
      <c r="J29" s="34"/>
      <c r="K29" s="80"/>
      <c r="L29" s="34"/>
      <c r="M29" s="3" t="s">
        <v>93</v>
      </c>
      <c r="N29" s="346"/>
      <c r="O29" s="203" t="s">
        <v>173</v>
      </c>
      <c r="P29" s="205" t="s">
        <v>95</v>
      </c>
      <c r="Q29" s="332"/>
      <c r="R29" s="332"/>
      <c r="AC29" s="1"/>
      <c r="AD29" s="1"/>
      <c r="AE29" s="1"/>
      <c r="AF29" s="1"/>
      <c r="AG29" s="1"/>
      <c r="AH29" s="1"/>
      <c r="AI29" s="1"/>
      <c r="AJ29" s="1"/>
      <c r="AK29" s="1"/>
      <c r="AL29" s="1"/>
      <c r="AM29" s="1"/>
      <c r="AN29" s="1"/>
      <c r="AO29" s="1"/>
      <c r="AP29" s="1"/>
      <c r="AQ29" s="1"/>
      <c r="AR29" s="1"/>
      <c r="AS29" s="1"/>
      <c r="AT29" s="1"/>
    </row>
    <row r="30" spans="1:46" ht="45" x14ac:dyDescent="0.25">
      <c r="A30" s="339"/>
      <c r="B30" s="338"/>
      <c r="C30" s="55" t="s">
        <v>90</v>
      </c>
      <c r="D30" s="208" t="s">
        <v>77</v>
      </c>
      <c r="E30" s="208" t="s">
        <v>77</v>
      </c>
      <c r="F30" s="209" t="s">
        <v>77</v>
      </c>
      <c r="G30" s="228" t="s">
        <v>77</v>
      </c>
      <c r="H30" s="206" t="s">
        <v>77</v>
      </c>
      <c r="I30" s="233" t="s">
        <v>77</v>
      </c>
      <c r="J30" s="35"/>
      <c r="K30" s="81"/>
      <c r="L30" s="35"/>
      <c r="M30" s="3" t="s">
        <v>93</v>
      </c>
      <c r="N30" s="204" t="s">
        <v>262</v>
      </c>
      <c r="O30" s="203" t="s">
        <v>169</v>
      </c>
      <c r="P30" s="205" t="s">
        <v>21</v>
      </c>
      <c r="Q30" s="173"/>
      <c r="R30" s="173"/>
      <c r="AC30" s="1"/>
      <c r="AD30" s="1"/>
      <c r="AE30" s="1"/>
      <c r="AF30" s="1"/>
      <c r="AG30" s="1"/>
      <c r="AH30" s="1"/>
      <c r="AI30" s="1"/>
      <c r="AJ30" s="1"/>
      <c r="AK30" s="1"/>
      <c r="AL30" s="1"/>
      <c r="AM30" s="1"/>
      <c r="AN30" s="1"/>
      <c r="AO30" s="1"/>
      <c r="AP30" s="1"/>
      <c r="AQ30" s="1"/>
      <c r="AR30" s="1"/>
      <c r="AS30" s="1"/>
      <c r="AT30" s="1"/>
    </row>
    <row r="31" spans="1:46" ht="21.75" customHeight="1" x14ac:dyDescent="0.25">
      <c r="A31" s="1"/>
      <c r="B31" s="1"/>
      <c r="D31" s="4"/>
      <c r="E31" s="4"/>
      <c r="F31" s="7"/>
      <c r="G31" s="116"/>
      <c r="H31" s="4"/>
      <c r="I31" s="7"/>
      <c r="J31" s="4"/>
      <c r="K31" s="7"/>
      <c r="L31" s="4"/>
      <c r="M31" s="5"/>
      <c r="N31" s="5"/>
      <c r="O31" s="6"/>
      <c r="Q31" s="173"/>
      <c r="R31" s="173"/>
      <c r="AC31" s="1"/>
      <c r="AD31" s="1"/>
      <c r="AE31" s="1"/>
      <c r="AF31" s="1"/>
      <c r="AG31" s="1"/>
      <c r="AH31" s="1"/>
      <c r="AI31" s="1"/>
      <c r="AJ31" s="1"/>
      <c r="AK31" s="1"/>
      <c r="AL31" s="1"/>
      <c r="AM31" s="1"/>
      <c r="AN31" s="1"/>
      <c r="AO31" s="1"/>
      <c r="AP31" s="1"/>
      <c r="AQ31" s="1"/>
      <c r="AR31" s="1"/>
      <c r="AS31" s="1"/>
      <c r="AT31" s="1"/>
    </row>
    <row r="32" spans="1:46" ht="34.5" x14ac:dyDescent="0.25">
      <c r="A32" s="1"/>
      <c r="B32" s="1"/>
      <c r="C32" s="79" t="s">
        <v>100</v>
      </c>
      <c r="D32" s="69" t="s">
        <v>28</v>
      </c>
      <c r="E32" s="1"/>
      <c r="F32" s="9"/>
      <c r="G32" s="117"/>
      <c r="H32" s="1"/>
      <c r="I32" s="9"/>
      <c r="J32" s="1"/>
      <c r="L32" s="1"/>
      <c r="M32" s="10"/>
      <c r="N32" s="10"/>
      <c r="O32" s="11"/>
      <c r="Q32" s="332"/>
      <c r="R32" s="332"/>
      <c r="AC32" s="1"/>
      <c r="AD32" s="1"/>
      <c r="AE32" s="1"/>
      <c r="AF32" s="1"/>
      <c r="AG32" s="1"/>
      <c r="AH32" s="1"/>
      <c r="AI32" s="1"/>
      <c r="AJ32" s="1"/>
      <c r="AK32" s="1"/>
      <c r="AL32" s="1"/>
      <c r="AM32" s="1"/>
      <c r="AN32" s="1"/>
      <c r="AO32" s="1"/>
      <c r="AP32" s="1"/>
      <c r="AQ32" s="1"/>
      <c r="AR32" s="1"/>
      <c r="AS32" s="1"/>
      <c r="AT32" s="1"/>
    </row>
    <row r="33" spans="1:46" ht="21" x14ac:dyDescent="0.25">
      <c r="A33" s="340" t="s">
        <v>7</v>
      </c>
      <c r="B33" s="341"/>
      <c r="C33" s="219" t="s">
        <v>124</v>
      </c>
      <c r="D33" s="210" t="s">
        <v>76</v>
      </c>
      <c r="E33" s="210" t="s">
        <v>76</v>
      </c>
      <c r="F33" s="206" t="s">
        <v>76</v>
      </c>
      <c r="G33" s="228" t="s">
        <v>76</v>
      </c>
      <c r="H33" s="206" t="s">
        <v>76</v>
      </c>
      <c r="I33" s="229" t="s">
        <v>76</v>
      </c>
      <c r="J33" s="26"/>
      <c r="K33" s="80"/>
      <c r="L33" s="26"/>
      <c r="M33" s="160" t="s">
        <v>187</v>
      </c>
      <c r="N33" s="29" t="s">
        <v>93</v>
      </c>
      <c r="O33" s="371" t="s">
        <v>206</v>
      </c>
      <c r="P33" s="205" t="s">
        <v>205</v>
      </c>
      <c r="Q33" s="173"/>
      <c r="R33" s="173"/>
      <c r="AC33" s="1"/>
      <c r="AD33" s="1"/>
      <c r="AE33" s="1"/>
      <c r="AF33" s="1"/>
      <c r="AG33" s="1"/>
      <c r="AH33" s="1"/>
      <c r="AI33" s="1"/>
      <c r="AJ33" s="1"/>
      <c r="AK33" s="1"/>
      <c r="AL33" s="1"/>
      <c r="AM33" s="1"/>
      <c r="AN33" s="1"/>
      <c r="AO33" s="1"/>
      <c r="AP33" s="1"/>
      <c r="AQ33" s="1"/>
      <c r="AR33" s="1"/>
      <c r="AS33" s="1"/>
      <c r="AT33" s="1"/>
    </row>
    <row r="34" spans="1:46" ht="21" x14ac:dyDescent="0.25">
      <c r="A34" s="340"/>
      <c r="B34" s="341"/>
      <c r="C34" s="219" t="s">
        <v>125</v>
      </c>
      <c r="D34" s="211" t="s">
        <v>76</v>
      </c>
      <c r="E34" s="211" t="s">
        <v>76</v>
      </c>
      <c r="F34" s="206" t="s">
        <v>76</v>
      </c>
      <c r="G34" s="228" t="s">
        <v>76</v>
      </c>
      <c r="H34" s="206" t="s">
        <v>76</v>
      </c>
      <c r="I34" s="234" t="s">
        <v>76</v>
      </c>
      <c r="J34" s="36"/>
      <c r="K34" s="80"/>
      <c r="L34" s="36"/>
      <c r="M34" s="160" t="s">
        <v>187</v>
      </c>
      <c r="N34" s="3" t="s">
        <v>93</v>
      </c>
      <c r="O34" s="372"/>
      <c r="P34" s="205" t="s">
        <v>205</v>
      </c>
      <c r="Q34" s="173"/>
      <c r="R34" s="173"/>
      <c r="AC34" s="1"/>
      <c r="AD34" s="1"/>
      <c r="AE34" s="1"/>
      <c r="AF34" s="1"/>
      <c r="AG34" s="1"/>
      <c r="AH34" s="1"/>
      <c r="AI34" s="1"/>
      <c r="AJ34" s="1"/>
      <c r="AK34" s="1"/>
      <c r="AL34" s="1"/>
      <c r="AM34" s="1"/>
      <c r="AN34" s="1"/>
      <c r="AO34" s="1"/>
      <c r="AP34" s="1"/>
      <c r="AQ34" s="1"/>
      <c r="AR34" s="1"/>
      <c r="AS34" s="1"/>
      <c r="AT34" s="1"/>
    </row>
    <row r="35" spans="1:46" ht="75" x14ac:dyDescent="0.25">
      <c r="A35" s="340"/>
      <c r="B35" s="341"/>
      <c r="C35" s="220" t="s">
        <v>123</v>
      </c>
      <c r="D35" s="212" t="s">
        <v>81</v>
      </c>
      <c r="E35" s="212" t="s">
        <v>81</v>
      </c>
      <c r="F35" s="206" t="s">
        <v>81</v>
      </c>
      <c r="G35" s="228" t="s">
        <v>81</v>
      </c>
      <c r="H35" s="206" t="s">
        <v>81</v>
      </c>
      <c r="I35" s="234" t="s">
        <v>81</v>
      </c>
      <c r="J35" s="27"/>
      <c r="K35" s="81"/>
      <c r="L35" s="27"/>
      <c r="M35" s="160" t="s">
        <v>187</v>
      </c>
      <c r="N35" s="160" t="s">
        <v>263</v>
      </c>
      <c r="O35" s="372"/>
      <c r="P35" s="205" t="s">
        <v>95</v>
      </c>
      <c r="Q35" s="173"/>
      <c r="R35" s="173"/>
      <c r="AC35" s="1"/>
      <c r="AD35" s="1"/>
      <c r="AE35" s="1"/>
      <c r="AF35" s="1"/>
      <c r="AG35" s="1"/>
      <c r="AH35" s="1"/>
      <c r="AI35" s="1"/>
      <c r="AJ35" s="1"/>
      <c r="AK35" s="1"/>
      <c r="AL35" s="1"/>
      <c r="AM35" s="1"/>
      <c r="AN35" s="1"/>
      <c r="AO35" s="1"/>
      <c r="AP35" s="1"/>
      <c r="AQ35" s="1"/>
      <c r="AR35" s="1"/>
      <c r="AS35" s="1"/>
      <c r="AT35" s="1"/>
    </row>
    <row r="36" spans="1:46" ht="63" x14ac:dyDescent="0.25">
      <c r="A36" s="340"/>
      <c r="B36" s="341"/>
      <c r="C36" s="222" t="s">
        <v>122</v>
      </c>
      <c r="D36" s="212" t="s">
        <v>81</v>
      </c>
      <c r="E36" s="212" t="s">
        <v>81</v>
      </c>
      <c r="F36" s="206" t="s">
        <v>81</v>
      </c>
      <c r="G36" s="228" t="s">
        <v>81</v>
      </c>
      <c r="H36" s="206" t="s">
        <v>81</v>
      </c>
      <c r="I36" s="234" t="s">
        <v>81</v>
      </c>
      <c r="J36" s="27"/>
      <c r="K36" s="80"/>
      <c r="L36" s="27"/>
      <c r="M36" s="3" t="s">
        <v>187</v>
      </c>
      <c r="N36" s="160" t="s">
        <v>277</v>
      </c>
      <c r="O36" s="372"/>
      <c r="P36" s="205" t="s">
        <v>95</v>
      </c>
      <c r="Q36" s="173"/>
      <c r="R36" s="173"/>
      <c r="AC36" s="1"/>
      <c r="AD36" s="1"/>
      <c r="AE36" s="1"/>
      <c r="AF36" s="1"/>
      <c r="AG36" s="1"/>
      <c r="AH36" s="1"/>
      <c r="AI36" s="1"/>
      <c r="AJ36" s="1"/>
      <c r="AK36" s="1"/>
      <c r="AL36" s="1"/>
      <c r="AM36" s="1"/>
      <c r="AN36" s="1"/>
      <c r="AO36" s="1"/>
      <c r="AP36" s="1"/>
      <c r="AQ36" s="1"/>
      <c r="AR36" s="1"/>
      <c r="AS36" s="1"/>
      <c r="AT36" s="1"/>
    </row>
    <row r="37" spans="1:46" ht="45" x14ac:dyDescent="0.25">
      <c r="A37" s="340"/>
      <c r="B37" s="341"/>
      <c r="C37" s="221" t="s">
        <v>121</v>
      </c>
      <c r="D37" s="206" t="s">
        <v>81</v>
      </c>
      <c r="E37" s="206" t="s">
        <v>81</v>
      </c>
      <c r="F37" s="206" t="s">
        <v>81</v>
      </c>
      <c r="G37" s="228" t="s">
        <v>81</v>
      </c>
      <c r="H37" s="206" t="s">
        <v>81</v>
      </c>
      <c r="I37" s="228" t="s">
        <v>81</v>
      </c>
      <c r="J37" s="28"/>
      <c r="K37" s="80"/>
      <c r="L37" s="28"/>
      <c r="M37" s="3" t="s">
        <v>187</v>
      </c>
      <c r="N37" s="160" t="s">
        <v>174</v>
      </c>
      <c r="O37" s="373"/>
      <c r="P37" s="205" t="s">
        <v>95</v>
      </c>
      <c r="Q37" s="173"/>
      <c r="R37" s="173"/>
      <c r="AC37" s="1"/>
      <c r="AD37" s="1"/>
      <c r="AE37" s="1"/>
      <c r="AF37" s="1"/>
      <c r="AG37" s="1"/>
      <c r="AH37" s="1"/>
      <c r="AI37" s="1"/>
      <c r="AJ37" s="1"/>
      <c r="AK37" s="1"/>
      <c r="AL37" s="1"/>
      <c r="AM37" s="1"/>
      <c r="AN37" s="1"/>
      <c r="AO37" s="1"/>
      <c r="AP37" s="1"/>
      <c r="AQ37" s="1"/>
      <c r="AR37" s="1"/>
      <c r="AS37" s="1"/>
      <c r="AT37" s="1"/>
    </row>
    <row r="38" spans="1:46" ht="21" customHeight="1" x14ac:dyDescent="0.25">
      <c r="A38" s="178"/>
      <c r="B38" s="196"/>
      <c r="C38" s="83"/>
      <c r="D38" s="199"/>
      <c r="E38" s="199"/>
      <c r="F38" s="199"/>
      <c r="G38" s="200"/>
      <c r="H38" s="199"/>
      <c r="I38" s="200"/>
      <c r="J38" s="197"/>
      <c r="K38" s="184"/>
      <c r="L38" s="197"/>
      <c r="M38" s="201"/>
      <c r="N38" s="201"/>
      <c r="O38" s="202"/>
      <c r="P38" s="198"/>
      <c r="Q38" s="173"/>
      <c r="R38" s="173"/>
      <c r="AC38" s="1"/>
      <c r="AD38" s="1"/>
      <c r="AE38" s="1"/>
      <c r="AF38" s="1"/>
      <c r="AG38" s="1"/>
      <c r="AH38" s="1"/>
      <c r="AI38" s="1"/>
      <c r="AJ38" s="1"/>
      <c r="AK38" s="1"/>
      <c r="AL38" s="1"/>
      <c r="AM38" s="1"/>
      <c r="AN38" s="1"/>
      <c r="AO38" s="1"/>
      <c r="AP38" s="1"/>
      <c r="AQ38" s="1"/>
      <c r="AR38" s="1"/>
      <c r="AS38" s="1"/>
      <c r="AT38" s="1"/>
    </row>
    <row r="39" spans="1:46" ht="21" x14ac:dyDescent="0.25">
      <c r="A39" s="1"/>
      <c r="B39" s="1"/>
      <c r="C39" s="8"/>
      <c r="D39" s="69" t="s">
        <v>41</v>
      </c>
      <c r="E39" s="8"/>
      <c r="F39" s="17"/>
      <c r="G39" s="11"/>
      <c r="H39" s="8"/>
      <c r="I39" s="6"/>
      <c r="J39" s="8"/>
      <c r="L39" s="8"/>
      <c r="M39" s="5"/>
      <c r="N39" s="5"/>
      <c r="O39" s="5"/>
      <c r="Q39" s="173"/>
      <c r="R39" s="173"/>
      <c r="AC39" s="1"/>
      <c r="AD39" s="1"/>
      <c r="AE39" s="1"/>
      <c r="AF39" s="1"/>
      <c r="AG39" s="1"/>
      <c r="AH39" s="1"/>
      <c r="AI39" s="1"/>
      <c r="AJ39" s="1"/>
      <c r="AK39" s="1"/>
      <c r="AL39" s="1"/>
      <c r="AM39" s="1"/>
      <c r="AN39" s="1"/>
      <c r="AO39" s="1"/>
      <c r="AP39" s="1"/>
      <c r="AQ39" s="1"/>
      <c r="AR39" s="1"/>
      <c r="AS39" s="1"/>
      <c r="AT39" s="1"/>
    </row>
    <row r="40" spans="1:46" ht="60" x14ac:dyDescent="0.25">
      <c r="A40" s="340" t="s">
        <v>3</v>
      </c>
      <c r="B40" s="341"/>
      <c r="C40" s="59" t="s">
        <v>4</v>
      </c>
      <c r="D40" s="210" t="s">
        <v>76</v>
      </c>
      <c r="E40" s="210" t="s">
        <v>76</v>
      </c>
      <c r="F40" s="206" t="s">
        <v>76</v>
      </c>
      <c r="G40" s="228" t="s">
        <v>76</v>
      </c>
      <c r="H40" s="206" t="s">
        <v>76</v>
      </c>
      <c r="I40" s="229" t="s">
        <v>76</v>
      </c>
      <c r="J40" s="165"/>
      <c r="K40" s="166"/>
      <c r="L40" s="165"/>
      <c r="M40" s="3" t="s">
        <v>93</v>
      </c>
      <c r="N40" s="29" t="s">
        <v>93</v>
      </c>
      <c r="O40" s="254" t="s">
        <v>233</v>
      </c>
      <c r="P40" s="205" t="s">
        <v>24</v>
      </c>
      <c r="Q40" s="173"/>
      <c r="R40" s="173"/>
      <c r="AC40" s="1"/>
      <c r="AD40" s="1"/>
      <c r="AE40" s="1"/>
      <c r="AF40" s="1"/>
      <c r="AG40" s="1"/>
      <c r="AH40" s="1"/>
      <c r="AI40" s="1"/>
      <c r="AJ40" s="1"/>
      <c r="AK40" s="1"/>
      <c r="AL40" s="1"/>
      <c r="AM40" s="1"/>
      <c r="AN40" s="1"/>
      <c r="AO40" s="1"/>
      <c r="AP40" s="1"/>
      <c r="AQ40" s="1"/>
      <c r="AR40" s="1"/>
      <c r="AS40" s="1"/>
      <c r="AT40" s="1"/>
    </row>
    <row r="41" spans="1:46" ht="30" customHeight="1" x14ac:dyDescent="0.25">
      <c r="A41" s="340"/>
      <c r="B41" s="341"/>
      <c r="C41" s="83" t="s">
        <v>10</v>
      </c>
      <c r="D41" s="210" t="s">
        <v>76</v>
      </c>
      <c r="E41" s="210" t="s">
        <v>76</v>
      </c>
      <c r="F41" s="206" t="s">
        <v>76</v>
      </c>
      <c r="G41" s="228" t="s">
        <v>76</v>
      </c>
      <c r="H41" s="206" t="s">
        <v>76</v>
      </c>
      <c r="I41" s="229" t="s">
        <v>76</v>
      </c>
      <c r="J41" s="165"/>
      <c r="K41" s="166"/>
      <c r="L41" s="165"/>
      <c r="M41" s="3" t="s">
        <v>93</v>
      </c>
      <c r="N41" s="29" t="s">
        <v>93</v>
      </c>
      <c r="O41" s="254" t="s">
        <v>170</v>
      </c>
      <c r="P41" s="205" t="s">
        <v>205</v>
      </c>
      <c r="Q41" s="173"/>
      <c r="R41" s="173"/>
      <c r="AC41" s="1"/>
      <c r="AD41" s="1"/>
      <c r="AE41" s="1"/>
      <c r="AF41" s="1"/>
      <c r="AG41" s="1"/>
      <c r="AH41" s="1"/>
      <c r="AI41" s="1"/>
      <c r="AJ41" s="1"/>
      <c r="AK41" s="1"/>
      <c r="AL41" s="1"/>
      <c r="AM41" s="1"/>
      <c r="AN41" s="1"/>
      <c r="AO41" s="1"/>
      <c r="AP41" s="1"/>
      <c r="AQ41" s="1"/>
      <c r="AR41" s="1"/>
      <c r="AS41" s="1"/>
      <c r="AT41" s="1"/>
    </row>
    <row r="42" spans="1:46" ht="47.25" customHeight="1" x14ac:dyDescent="0.25">
      <c r="A42" s="340"/>
      <c r="B42" s="341"/>
      <c r="C42" s="307" t="str">
        <f>C57</f>
        <v>Others Quota</v>
      </c>
      <c r="D42" s="206" t="s">
        <v>93</v>
      </c>
      <c r="E42" s="206" t="s">
        <v>93</v>
      </c>
      <c r="F42" s="206" t="s">
        <v>93</v>
      </c>
      <c r="G42" s="228" t="s">
        <v>93</v>
      </c>
      <c r="H42" s="206" t="s">
        <v>93</v>
      </c>
      <c r="I42" s="228" t="s">
        <v>93</v>
      </c>
      <c r="J42" s="308"/>
      <c r="K42" s="167"/>
      <c r="L42" s="308"/>
      <c r="M42" s="3" t="s">
        <v>93</v>
      </c>
      <c r="N42" s="204" t="s">
        <v>93</v>
      </c>
      <c r="O42" s="254" t="s">
        <v>234</v>
      </c>
      <c r="P42" s="309" t="s">
        <v>177</v>
      </c>
      <c r="Q42" s="173"/>
      <c r="R42" s="173"/>
      <c r="AC42" s="1"/>
      <c r="AD42" s="1"/>
      <c r="AE42" s="1"/>
      <c r="AF42" s="1"/>
      <c r="AG42" s="1"/>
      <c r="AH42" s="1"/>
      <c r="AI42" s="1"/>
      <c r="AJ42" s="1"/>
      <c r="AK42" s="1"/>
      <c r="AL42" s="1"/>
      <c r="AM42" s="1"/>
      <c r="AN42" s="1"/>
      <c r="AO42" s="1"/>
      <c r="AP42" s="1"/>
      <c r="AQ42" s="1"/>
      <c r="AR42" s="1"/>
      <c r="AS42" s="1"/>
      <c r="AT42" s="1"/>
    </row>
    <row r="43" spans="1:46" ht="30" x14ac:dyDescent="0.25">
      <c r="A43" s="340"/>
      <c r="B43" s="341"/>
      <c r="C43" s="307" t="s">
        <v>286</v>
      </c>
      <c r="D43" s="210" t="s">
        <v>81</v>
      </c>
      <c r="E43" s="210" t="s">
        <v>81</v>
      </c>
      <c r="F43" s="210" t="s">
        <v>81</v>
      </c>
      <c r="G43" s="232" t="s">
        <v>81</v>
      </c>
      <c r="H43" s="210" t="s">
        <v>81</v>
      </c>
      <c r="I43" s="232" t="s">
        <v>421</v>
      </c>
      <c r="J43" s="308"/>
      <c r="K43" s="167"/>
      <c r="L43" s="308"/>
      <c r="M43" s="3" t="s">
        <v>93</v>
      </c>
      <c r="N43" s="204" t="s">
        <v>403</v>
      </c>
      <c r="O43" s="253" t="s">
        <v>261</v>
      </c>
      <c r="P43" s="310" t="s">
        <v>177</v>
      </c>
      <c r="Q43" s="173"/>
      <c r="R43" s="173"/>
      <c r="AC43" s="1"/>
      <c r="AD43" s="1"/>
      <c r="AE43" s="1"/>
      <c r="AF43" s="1"/>
      <c r="AG43" s="1"/>
      <c r="AH43" s="1"/>
      <c r="AI43" s="1"/>
      <c r="AJ43" s="1"/>
      <c r="AK43" s="1"/>
      <c r="AL43" s="1"/>
      <c r="AM43" s="1"/>
      <c r="AN43" s="1"/>
      <c r="AO43" s="1"/>
      <c r="AP43" s="1"/>
      <c r="AQ43" s="1"/>
      <c r="AR43" s="1"/>
      <c r="AS43" s="1"/>
      <c r="AT43" s="1"/>
    </row>
    <row r="44" spans="1:46" ht="66.75" customHeight="1" x14ac:dyDescent="0.25">
      <c r="A44" s="340"/>
      <c r="B44" s="341"/>
      <c r="C44" s="311" t="str">
        <f>C58</f>
        <v>Remove TAC</v>
      </c>
      <c r="D44" s="206" t="s">
        <v>81</v>
      </c>
      <c r="E44" s="206" t="s">
        <v>81</v>
      </c>
      <c r="F44" s="206" t="s">
        <v>81</v>
      </c>
      <c r="G44" s="228" t="s">
        <v>81</v>
      </c>
      <c r="H44" s="206" t="s">
        <v>81</v>
      </c>
      <c r="I44" s="228" t="s">
        <v>81</v>
      </c>
      <c r="J44" s="308"/>
      <c r="K44" s="312"/>
      <c r="L44" s="308"/>
      <c r="M44" s="3" t="s">
        <v>93</v>
      </c>
      <c r="N44" s="160" t="s">
        <v>172</v>
      </c>
      <c r="O44" s="254" t="s">
        <v>235</v>
      </c>
      <c r="P44" s="309" t="s">
        <v>177</v>
      </c>
      <c r="Q44" s="173"/>
      <c r="R44" s="173"/>
      <c r="AC44" s="1"/>
      <c r="AD44" s="1"/>
      <c r="AE44" s="1"/>
      <c r="AF44" s="1"/>
      <c r="AG44" s="1"/>
      <c r="AH44" s="1"/>
      <c r="AI44" s="1"/>
      <c r="AJ44" s="1"/>
      <c r="AK44" s="1"/>
      <c r="AL44" s="1"/>
      <c r="AM44" s="1"/>
      <c r="AN44" s="1"/>
      <c r="AO44" s="1"/>
      <c r="AP44" s="1"/>
      <c r="AQ44" s="1"/>
      <c r="AR44" s="1"/>
      <c r="AS44" s="1"/>
      <c r="AT44" s="1"/>
    </row>
    <row r="45" spans="1:46" ht="66.75" customHeight="1" x14ac:dyDescent="0.25">
      <c r="A45" s="340"/>
      <c r="B45" s="341"/>
      <c r="C45" s="59" t="s">
        <v>171</v>
      </c>
      <c r="D45" s="206" t="s">
        <v>81</v>
      </c>
      <c r="E45" s="206" t="s">
        <v>81</v>
      </c>
      <c r="F45" s="206" t="s">
        <v>81</v>
      </c>
      <c r="G45" s="228" t="s">
        <v>81</v>
      </c>
      <c r="H45" s="206" t="s">
        <v>81</v>
      </c>
      <c r="I45" s="228" t="s">
        <v>81</v>
      </c>
      <c r="J45" s="165"/>
      <c r="K45" s="166"/>
      <c r="L45" s="165"/>
      <c r="M45" s="3" t="s">
        <v>93</v>
      </c>
      <c r="N45" s="160" t="s">
        <v>264</v>
      </c>
      <c r="O45" s="254" t="s">
        <v>236</v>
      </c>
      <c r="P45" s="205" t="s">
        <v>177</v>
      </c>
      <c r="Q45" s="173"/>
      <c r="R45" s="173"/>
      <c r="AC45" s="1"/>
      <c r="AD45" s="1"/>
      <c r="AE45" s="1"/>
      <c r="AF45" s="1"/>
      <c r="AG45" s="1"/>
      <c r="AH45" s="1"/>
      <c r="AI45" s="1"/>
      <c r="AJ45" s="1"/>
      <c r="AK45" s="1"/>
      <c r="AL45" s="1"/>
      <c r="AM45" s="1"/>
      <c r="AN45" s="1"/>
      <c r="AO45" s="1"/>
      <c r="AP45" s="1"/>
      <c r="AQ45" s="1"/>
      <c r="AR45" s="1"/>
      <c r="AS45" s="1"/>
      <c r="AT45" s="1"/>
    </row>
    <row r="46" spans="1:46" ht="45" x14ac:dyDescent="0.25">
      <c r="A46" s="340"/>
      <c r="B46" s="341"/>
      <c r="C46" s="59" t="s">
        <v>410</v>
      </c>
      <c r="D46" s="206" t="s">
        <v>81</v>
      </c>
      <c r="E46" s="206" t="s">
        <v>81</v>
      </c>
      <c r="F46" s="206" t="s">
        <v>81</v>
      </c>
      <c r="G46" s="228" t="s">
        <v>81</v>
      </c>
      <c r="H46" s="206" t="s">
        <v>81</v>
      </c>
      <c r="I46" s="228" t="s">
        <v>81</v>
      </c>
      <c r="J46" s="165"/>
      <c r="K46" s="166"/>
      <c r="L46" s="165"/>
      <c r="M46" s="3" t="s">
        <v>93</v>
      </c>
      <c r="N46" s="160" t="s">
        <v>411</v>
      </c>
      <c r="O46" s="254" t="s">
        <v>412</v>
      </c>
      <c r="P46" s="205" t="s">
        <v>177</v>
      </c>
      <c r="Q46" s="173"/>
      <c r="R46" s="173"/>
      <c r="AC46" s="1"/>
      <c r="AD46" s="1"/>
      <c r="AE46" s="1"/>
      <c r="AF46" s="1"/>
      <c r="AG46" s="1"/>
      <c r="AH46" s="1"/>
      <c r="AI46" s="1"/>
      <c r="AJ46" s="1"/>
      <c r="AK46" s="1"/>
      <c r="AL46" s="1"/>
      <c r="AM46" s="1"/>
      <c r="AN46" s="1"/>
      <c r="AO46" s="1"/>
      <c r="AP46" s="1"/>
      <c r="AQ46" s="1"/>
      <c r="AR46" s="1"/>
      <c r="AS46" s="1"/>
      <c r="AT46" s="1"/>
    </row>
    <row r="47" spans="1:46" ht="18.75" x14ac:dyDescent="0.25">
      <c r="A47" s="1"/>
      <c r="B47" s="1"/>
      <c r="C47" s="1"/>
      <c r="D47" s="1"/>
      <c r="E47" s="1"/>
      <c r="F47" s="6"/>
      <c r="G47" s="122"/>
      <c r="H47" s="1"/>
      <c r="I47" s="6"/>
      <c r="J47" s="1"/>
      <c r="K47" s="6"/>
      <c r="L47" s="1"/>
      <c r="M47" s="5"/>
      <c r="N47" s="5"/>
      <c r="O47" s="5"/>
      <c r="P47" s="17"/>
      <c r="Q47" s="173"/>
      <c r="R47" s="173"/>
      <c r="AC47" s="1"/>
      <c r="AD47" s="1"/>
      <c r="AE47" s="1"/>
      <c r="AF47" s="1"/>
      <c r="AG47" s="1"/>
      <c r="AH47" s="1"/>
      <c r="AI47" s="1"/>
      <c r="AJ47" s="1"/>
      <c r="AK47" s="1"/>
      <c r="AL47" s="1"/>
      <c r="AM47" s="1"/>
      <c r="AN47" s="1"/>
      <c r="AO47" s="1"/>
      <c r="AP47" s="1"/>
      <c r="AQ47" s="1"/>
      <c r="AR47" s="1"/>
      <c r="AS47" s="1"/>
      <c r="AT47" s="1"/>
    </row>
    <row r="48" spans="1:46" ht="34.5" customHeight="1" x14ac:dyDescent="0.25">
      <c r="A48" s="1"/>
      <c r="B48" s="1"/>
      <c r="C48" s="79" t="s">
        <v>38</v>
      </c>
      <c r="D48" s="70" t="s">
        <v>40</v>
      </c>
      <c r="E48" s="37"/>
      <c r="F48" s="7"/>
      <c r="G48" s="121"/>
      <c r="H48" s="37"/>
      <c r="I48" s="7"/>
      <c r="J48" s="37"/>
      <c r="L48" s="37"/>
      <c r="M48" s="5"/>
      <c r="N48" s="5"/>
      <c r="O48" s="5"/>
      <c r="P48" s="17"/>
      <c r="Q48" s="173"/>
      <c r="R48" s="173"/>
      <c r="AC48" s="1"/>
      <c r="AD48" s="1"/>
      <c r="AE48" s="1"/>
      <c r="AF48" s="1"/>
      <c r="AG48" s="1"/>
      <c r="AH48" s="1"/>
      <c r="AI48" s="1"/>
      <c r="AJ48" s="1"/>
      <c r="AK48" s="1"/>
      <c r="AL48" s="1"/>
      <c r="AM48" s="1"/>
      <c r="AN48" s="1"/>
      <c r="AO48" s="1"/>
      <c r="AP48" s="1"/>
      <c r="AQ48" s="1"/>
      <c r="AR48" s="1"/>
      <c r="AS48" s="1"/>
      <c r="AT48" s="1"/>
    </row>
    <row r="49" spans="1:46" ht="45" x14ac:dyDescent="0.25">
      <c r="A49" s="340" t="s">
        <v>2</v>
      </c>
      <c r="B49" s="341"/>
      <c r="C49" s="57" t="s">
        <v>14</v>
      </c>
      <c r="D49" s="212" t="s">
        <v>77</v>
      </c>
      <c r="E49" s="212" t="s">
        <v>77</v>
      </c>
      <c r="F49" s="206" t="s">
        <v>77</v>
      </c>
      <c r="G49" s="228" t="s">
        <v>77</v>
      </c>
      <c r="H49" s="206" t="s">
        <v>77</v>
      </c>
      <c r="I49" s="229" t="s">
        <v>77</v>
      </c>
      <c r="J49" s="164"/>
      <c r="K49" s="166"/>
      <c r="L49" s="164"/>
      <c r="M49" s="3" t="s">
        <v>93</v>
      </c>
      <c r="N49" s="204" t="s">
        <v>237</v>
      </c>
      <c r="O49" s="254" t="s">
        <v>364</v>
      </c>
      <c r="P49" s="205" t="s">
        <v>24</v>
      </c>
      <c r="Q49" s="173"/>
      <c r="R49" s="173"/>
      <c r="AC49" s="1"/>
      <c r="AD49" s="1"/>
      <c r="AE49" s="1"/>
      <c r="AF49" s="1"/>
      <c r="AG49" s="1"/>
      <c r="AH49" s="1"/>
      <c r="AI49" s="1"/>
      <c r="AJ49" s="1"/>
      <c r="AK49" s="1"/>
      <c r="AL49" s="1"/>
      <c r="AM49" s="1"/>
      <c r="AN49" s="1"/>
      <c r="AO49" s="1"/>
      <c r="AP49" s="1"/>
      <c r="AQ49" s="1"/>
      <c r="AR49" s="1"/>
      <c r="AS49" s="1"/>
      <c r="AT49" s="1"/>
    </row>
    <row r="50" spans="1:46" s="1" customFormat="1" ht="30" x14ac:dyDescent="0.25">
      <c r="A50" s="340"/>
      <c r="B50" s="341"/>
      <c r="C50" s="63" t="s">
        <v>30</v>
      </c>
      <c r="D50" s="206" t="s">
        <v>204</v>
      </c>
      <c r="E50" s="206" t="s">
        <v>204</v>
      </c>
      <c r="F50" s="206" t="s">
        <v>204</v>
      </c>
      <c r="G50" s="228" t="s">
        <v>204</v>
      </c>
      <c r="H50" s="206" t="s">
        <v>204</v>
      </c>
      <c r="I50" s="228" t="s">
        <v>204</v>
      </c>
      <c r="J50" s="164"/>
      <c r="K50" s="167"/>
      <c r="L50" s="164"/>
      <c r="M50" s="3" t="s">
        <v>93</v>
      </c>
      <c r="N50" s="160" t="s">
        <v>164</v>
      </c>
      <c r="O50" s="287" t="s">
        <v>272</v>
      </c>
      <c r="P50" s="205" t="s">
        <v>24</v>
      </c>
      <c r="Q50" s="173"/>
      <c r="R50" s="173"/>
    </row>
    <row r="51" spans="1:46" s="1" customFormat="1" ht="21" x14ac:dyDescent="0.35">
      <c r="A51" s="340"/>
      <c r="B51" s="341"/>
      <c r="C51" s="217" t="s">
        <v>31</v>
      </c>
      <c r="D51" s="212" t="s">
        <v>76</v>
      </c>
      <c r="E51" s="212" t="s">
        <v>76</v>
      </c>
      <c r="F51" s="212" t="s">
        <v>76</v>
      </c>
      <c r="G51" s="235" t="s">
        <v>76</v>
      </c>
      <c r="H51" s="212" t="s">
        <v>76</v>
      </c>
      <c r="I51" s="234" t="s">
        <v>76</v>
      </c>
      <c r="J51" s="164"/>
      <c r="K51" s="218"/>
      <c r="L51" s="164"/>
      <c r="M51" s="3" t="s">
        <v>93</v>
      </c>
      <c r="N51" s="269" t="s">
        <v>93</v>
      </c>
      <c r="O51" s="295" t="s">
        <v>175</v>
      </c>
      <c r="P51" s="205" t="s">
        <v>24</v>
      </c>
      <c r="Q51" s="173"/>
      <c r="R51" s="173"/>
    </row>
    <row r="52" spans="1:46" s="1" customFormat="1" ht="75" x14ac:dyDescent="0.25">
      <c r="A52" s="340"/>
      <c r="B52" s="341"/>
      <c r="C52" s="61" t="s">
        <v>176</v>
      </c>
      <c r="D52" s="206" t="s">
        <v>81</v>
      </c>
      <c r="E52" s="206" t="s">
        <v>81</v>
      </c>
      <c r="F52" s="206" t="s">
        <v>81</v>
      </c>
      <c r="G52" s="228" t="s">
        <v>81</v>
      </c>
      <c r="H52" s="206" t="s">
        <v>81</v>
      </c>
      <c r="I52" s="228" t="s">
        <v>81</v>
      </c>
      <c r="J52" s="40"/>
      <c r="K52" s="166"/>
      <c r="L52" s="40"/>
      <c r="M52" s="3" t="s">
        <v>93</v>
      </c>
      <c r="N52" s="160" t="s">
        <v>267</v>
      </c>
      <c r="O52" s="287" t="s">
        <v>238</v>
      </c>
      <c r="P52" s="309" t="s">
        <v>177</v>
      </c>
      <c r="Q52" s="173"/>
      <c r="R52" s="173"/>
    </row>
    <row r="53" spans="1:46" ht="21.75" thickBot="1" x14ac:dyDescent="0.3">
      <c r="A53" s="1"/>
      <c r="B53" s="1"/>
      <c r="C53" s="4"/>
      <c r="D53" s="4"/>
      <c r="E53" s="4"/>
      <c r="F53" s="6"/>
      <c r="G53" s="16"/>
      <c r="H53" s="4"/>
      <c r="I53" s="6"/>
      <c r="J53" s="4"/>
      <c r="K53" s="16"/>
      <c r="L53" s="4"/>
      <c r="M53" s="5"/>
      <c r="N53" s="5"/>
      <c r="O53" s="16"/>
      <c r="Q53" s="173"/>
      <c r="R53" s="173"/>
      <c r="AC53" s="1"/>
      <c r="AD53" s="1"/>
      <c r="AE53" s="1"/>
      <c r="AF53" s="1"/>
      <c r="AG53" s="1"/>
      <c r="AH53" s="1"/>
      <c r="AI53" s="1"/>
      <c r="AJ53" s="1"/>
      <c r="AK53" s="1"/>
      <c r="AL53" s="1"/>
      <c r="AM53" s="1"/>
      <c r="AN53" s="1"/>
      <c r="AO53" s="1"/>
      <c r="AP53" s="1"/>
      <c r="AQ53" s="1"/>
      <c r="AR53" s="1"/>
      <c r="AS53" s="1"/>
      <c r="AT53" s="1"/>
    </row>
    <row r="54" spans="1:46" ht="171" customHeight="1" thickBot="1" x14ac:dyDescent="0.3">
      <c r="A54" s="335" t="s">
        <v>254</v>
      </c>
      <c r="B54" s="336"/>
      <c r="C54" s="336"/>
      <c r="D54" s="342" t="s">
        <v>353</v>
      </c>
      <c r="E54" s="336"/>
      <c r="F54" s="336"/>
      <c r="G54" s="336"/>
      <c r="H54" s="336"/>
      <c r="I54" s="343"/>
      <c r="J54" s="123"/>
      <c r="K54" s="111"/>
      <c r="L54" s="177"/>
      <c r="M54" s="32"/>
      <c r="N54" s="32"/>
      <c r="O54" s="32"/>
      <c r="P54" s="32"/>
      <c r="Q54" s="332"/>
      <c r="R54" s="332"/>
      <c r="AC54" s="1"/>
      <c r="AD54" s="1"/>
      <c r="AE54" s="1"/>
      <c r="AF54" s="1"/>
      <c r="AG54" s="1"/>
      <c r="AH54" s="1"/>
      <c r="AI54" s="1"/>
      <c r="AJ54" s="1"/>
      <c r="AK54" s="1"/>
      <c r="AL54" s="1"/>
      <c r="AM54" s="1"/>
      <c r="AN54" s="1"/>
      <c r="AO54" s="1"/>
      <c r="AP54" s="1"/>
      <c r="AQ54" s="1"/>
      <c r="AR54" s="1"/>
      <c r="AS54" s="1"/>
      <c r="AT54" s="1"/>
    </row>
    <row r="55" spans="1:46" ht="23.25" hidden="1" x14ac:dyDescent="0.35">
      <c r="A55" s="19"/>
      <c r="B55" s="20"/>
      <c r="C55" s="6"/>
      <c r="D55" s="6"/>
      <c r="E55" s="6"/>
      <c r="F55" s="5"/>
      <c r="G55" s="120"/>
      <c r="H55" s="6"/>
      <c r="I55" s="5"/>
      <c r="J55" s="6"/>
      <c r="K55" s="5"/>
      <c r="L55" s="6"/>
      <c r="M55" s="5"/>
      <c r="N55" s="5"/>
      <c r="O55" s="5"/>
      <c r="Q55" s="173"/>
      <c r="R55" s="173"/>
      <c r="AC55" s="1"/>
      <c r="AD55" s="1"/>
      <c r="AE55" s="1"/>
      <c r="AF55" s="1"/>
      <c r="AG55" s="1"/>
      <c r="AH55" s="1"/>
      <c r="AI55" s="1"/>
      <c r="AJ55" s="1"/>
      <c r="AK55" s="1"/>
      <c r="AL55" s="1"/>
      <c r="AM55" s="1"/>
      <c r="AN55" s="1"/>
      <c r="AO55" s="1"/>
      <c r="AP55" s="1"/>
      <c r="AQ55" s="1"/>
      <c r="AR55" s="1"/>
      <c r="AS55" s="1"/>
      <c r="AT55" s="1"/>
    </row>
    <row r="56" spans="1:46" ht="21" hidden="1" x14ac:dyDescent="0.25">
      <c r="A56" s="1"/>
      <c r="B56" s="1"/>
      <c r="C56" s="17"/>
      <c r="D56" s="71" t="s">
        <v>39</v>
      </c>
      <c r="E56" s="17"/>
      <c r="F56" s="7"/>
      <c r="G56" s="121"/>
      <c r="H56" s="17"/>
      <c r="I56" s="7"/>
      <c r="J56" s="17"/>
      <c r="L56" s="17"/>
      <c r="M56" s="5"/>
      <c r="N56" s="5"/>
      <c r="O56" s="17"/>
      <c r="Q56" s="173"/>
      <c r="R56" s="173"/>
      <c r="AC56" s="1"/>
      <c r="AD56" s="1"/>
      <c r="AE56" s="1"/>
      <c r="AF56" s="1"/>
      <c r="AG56" s="1"/>
      <c r="AH56" s="1"/>
      <c r="AI56" s="1"/>
      <c r="AJ56" s="1"/>
      <c r="AK56" s="1"/>
      <c r="AL56" s="1"/>
      <c r="AM56" s="1"/>
      <c r="AN56" s="1"/>
      <c r="AO56" s="1"/>
      <c r="AP56" s="1"/>
      <c r="AQ56" s="1"/>
      <c r="AR56" s="1"/>
      <c r="AS56" s="1"/>
      <c r="AT56" s="1"/>
    </row>
    <row r="57" spans="1:46" ht="21" hidden="1" customHeight="1" x14ac:dyDescent="0.25">
      <c r="A57" s="333" t="s">
        <v>32</v>
      </c>
      <c r="B57" s="334"/>
      <c r="C57" s="42" t="s">
        <v>11</v>
      </c>
      <c r="D57" s="13" t="s">
        <v>78</v>
      </c>
      <c r="E57" s="13" t="s">
        <v>78</v>
      </c>
      <c r="F57" s="154" t="s">
        <v>78</v>
      </c>
      <c r="G57" s="43"/>
      <c r="H57" s="154" t="s">
        <v>78</v>
      </c>
      <c r="I57" s="45"/>
      <c r="J57" s="13"/>
      <c r="K57" s="80"/>
      <c r="L57" s="13"/>
      <c r="M57" s="15"/>
      <c r="N57" s="30"/>
      <c r="P57" s="68"/>
      <c r="Q57" s="173"/>
      <c r="R57" s="173"/>
      <c r="AC57" s="1"/>
      <c r="AD57" s="1"/>
      <c r="AE57" s="1"/>
      <c r="AF57" s="1"/>
      <c r="AG57" s="1"/>
      <c r="AH57" s="1"/>
      <c r="AI57" s="1"/>
      <c r="AJ57" s="1"/>
      <c r="AK57" s="1"/>
      <c r="AL57" s="1"/>
      <c r="AM57" s="1"/>
      <c r="AN57" s="1"/>
      <c r="AO57" s="1"/>
      <c r="AP57" s="1"/>
      <c r="AQ57" s="1"/>
      <c r="AR57" s="1"/>
      <c r="AS57" s="1"/>
      <c r="AT57" s="1"/>
    </row>
    <row r="58" spans="1:46" ht="21" hidden="1" customHeight="1" x14ac:dyDescent="0.25">
      <c r="A58" s="333"/>
      <c r="B58" s="334"/>
      <c r="C58" s="59" t="s">
        <v>5</v>
      </c>
      <c r="D58" s="38"/>
      <c r="E58" s="38"/>
      <c r="F58" s="77"/>
      <c r="G58" s="44"/>
      <c r="H58" s="154"/>
      <c r="I58" s="118"/>
      <c r="J58" s="38"/>
      <c r="K58" s="81"/>
      <c r="L58" s="38"/>
      <c r="M58" s="21"/>
      <c r="N58" s="31"/>
      <c r="O58" s="2"/>
      <c r="P58" s="68"/>
      <c r="Q58" s="173"/>
      <c r="R58" s="173"/>
      <c r="AC58" s="1"/>
      <c r="AD58" s="1"/>
      <c r="AE58" s="1"/>
      <c r="AF58" s="1"/>
      <c r="AG58" s="1"/>
      <c r="AH58" s="1"/>
      <c r="AI58" s="1"/>
      <c r="AJ58" s="1"/>
      <c r="AK58" s="1"/>
      <c r="AL58" s="1"/>
      <c r="AM58" s="1"/>
      <c r="AN58" s="1"/>
      <c r="AO58" s="1"/>
      <c r="AP58" s="1"/>
      <c r="AQ58" s="1"/>
      <c r="AR58" s="1"/>
      <c r="AS58" s="1"/>
      <c r="AT58" s="1"/>
    </row>
    <row r="59" spans="1:46" ht="21" hidden="1" customHeight="1" x14ac:dyDescent="0.25">
      <c r="A59" s="333"/>
      <c r="B59" s="334"/>
      <c r="C59" s="59" t="s">
        <v>6</v>
      </c>
      <c r="D59" s="12"/>
      <c r="E59" s="12"/>
      <c r="F59" s="154"/>
      <c r="G59" s="43"/>
      <c r="H59" s="154"/>
      <c r="I59" s="119"/>
      <c r="J59" s="12"/>
      <c r="K59" s="80"/>
      <c r="L59" s="12"/>
      <c r="M59" s="15"/>
      <c r="N59" s="30"/>
      <c r="O59" s="18"/>
      <c r="P59" s="68"/>
      <c r="Q59" s="173"/>
      <c r="R59" s="173"/>
      <c r="AC59" s="1"/>
      <c r="AD59" s="1"/>
      <c r="AE59" s="1"/>
      <c r="AF59" s="1"/>
      <c r="AG59" s="1"/>
      <c r="AH59" s="1"/>
      <c r="AI59" s="1"/>
      <c r="AJ59" s="1"/>
      <c r="AK59" s="1"/>
      <c r="AL59" s="1"/>
      <c r="AM59" s="1"/>
      <c r="AN59" s="1"/>
      <c r="AO59" s="1"/>
      <c r="AP59" s="1"/>
      <c r="AQ59" s="1"/>
      <c r="AR59" s="1"/>
      <c r="AS59" s="1"/>
      <c r="AT59" s="1"/>
    </row>
    <row r="60" spans="1:46" ht="21" hidden="1" customHeight="1" x14ac:dyDescent="0.3">
      <c r="A60" s="333"/>
      <c r="B60" s="334"/>
      <c r="C60" s="42" t="s">
        <v>16</v>
      </c>
      <c r="D60" s="39"/>
      <c r="E60" s="39"/>
      <c r="F60" s="154"/>
      <c r="G60" s="44"/>
      <c r="H60" s="154"/>
      <c r="I60" s="45"/>
      <c r="J60" s="39"/>
      <c r="K60" s="80"/>
      <c r="L60" s="39"/>
      <c r="M60" s="15"/>
      <c r="N60" s="15"/>
      <c r="O60" s="171"/>
      <c r="P60" s="169"/>
      <c r="Q60" s="173"/>
      <c r="R60" s="173"/>
      <c r="AC60" s="1"/>
      <c r="AD60" s="1"/>
      <c r="AE60" s="1"/>
      <c r="AF60" s="1"/>
      <c r="AG60" s="1"/>
      <c r="AH60" s="1"/>
      <c r="AI60" s="1"/>
      <c r="AJ60" s="1"/>
      <c r="AK60" s="1"/>
      <c r="AL60" s="1"/>
      <c r="AM60" s="1"/>
      <c r="AN60" s="1"/>
      <c r="AO60" s="1"/>
      <c r="AP60" s="1"/>
      <c r="AQ60" s="1"/>
      <c r="AR60" s="1"/>
      <c r="AS60" s="1"/>
      <c r="AT60" s="1"/>
    </row>
    <row r="61" spans="1:46" ht="21" hidden="1" customHeight="1" x14ac:dyDescent="0.3">
      <c r="A61" s="333"/>
      <c r="B61" s="334"/>
      <c r="C61" s="61" t="s">
        <v>15</v>
      </c>
      <c r="D61" s="24"/>
      <c r="E61" s="24"/>
      <c r="F61" s="154"/>
      <c r="G61" s="43"/>
      <c r="H61" s="154"/>
      <c r="I61" s="45"/>
      <c r="J61" s="24"/>
      <c r="K61" s="80"/>
      <c r="L61" s="24"/>
      <c r="M61" s="15"/>
      <c r="N61" s="15"/>
      <c r="O61" s="171"/>
      <c r="P61" s="169"/>
      <c r="Q61" s="173"/>
      <c r="R61" s="173"/>
      <c r="AC61" s="1"/>
      <c r="AD61" s="1"/>
      <c r="AE61" s="1"/>
      <c r="AF61" s="1"/>
      <c r="AG61" s="1"/>
      <c r="AH61" s="1"/>
      <c r="AI61" s="1"/>
      <c r="AJ61" s="1"/>
      <c r="AK61" s="1"/>
      <c r="AL61" s="1"/>
      <c r="AM61" s="1"/>
      <c r="AN61" s="1"/>
      <c r="AO61" s="1"/>
      <c r="AP61" s="1"/>
      <c r="AQ61" s="1"/>
      <c r="AR61" s="1"/>
      <c r="AS61" s="1"/>
      <c r="AT61" s="1"/>
    </row>
    <row r="62" spans="1:46" ht="21" hidden="1" customHeight="1" x14ac:dyDescent="0.3">
      <c r="A62" s="333"/>
      <c r="B62" s="334"/>
      <c r="C62" s="58"/>
      <c r="D62" s="25"/>
      <c r="E62" s="25"/>
      <c r="F62" s="77"/>
      <c r="G62" s="43"/>
      <c r="H62" s="154"/>
      <c r="I62" s="45"/>
      <c r="J62" s="25"/>
      <c r="K62" s="81"/>
      <c r="L62" s="25"/>
      <c r="M62" s="15"/>
      <c r="N62" s="30"/>
      <c r="O62" s="171"/>
      <c r="P62" s="169"/>
      <c r="Q62" s="173"/>
      <c r="R62" s="173"/>
      <c r="AC62" s="1"/>
      <c r="AD62" s="1"/>
      <c r="AE62" s="1"/>
      <c r="AF62" s="1"/>
      <c r="AG62" s="1"/>
      <c r="AH62" s="1"/>
      <c r="AI62" s="1"/>
      <c r="AJ62" s="1"/>
      <c r="AK62" s="1"/>
      <c r="AL62" s="1"/>
      <c r="AM62" s="1"/>
      <c r="AN62" s="1"/>
      <c r="AO62" s="1"/>
      <c r="AP62" s="1"/>
      <c r="AQ62" s="1"/>
      <c r="AR62" s="1"/>
      <c r="AS62" s="1"/>
      <c r="AT62" s="1"/>
    </row>
    <row r="63" spans="1:46" ht="21.75" hidden="1" thickBot="1" x14ac:dyDescent="0.3">
      <c r="A63" s="22"/>
      <c r="B63" s="22"/>
      <c r="C63" s="23"/>
      <c r="D63" s="6"/>
      <c r="E63" s="6"/>
      <c r="F63" s="6"/>
      <c r="G63" s="23"/>
      <c r="H63" s="23"/>
      <c r="I63" s="23"/>
      <c r="J63" s="23"/>
      <c r="K63" s="23"/>
      <c r="L63" s="23"/>
      <c r="M63" s="16"/>
      <c r="N63" s="16"/>
      <c r="O63" s="161" t="s">
        <v>79</v>
      </c>
      <c r="Q63" s="173"/>
      <c r="R63" s="173"/>
      <c r="AC63" s="1"/>
      <c r="AD63" s="1"/>
      <c r="AE63" s="1"/>
      <c r="AF63" s="1"/>
      <c r="AG63" s="1"/>
      <c r="AH63" s="1"/>
      <c r="AI63" s="1"/>
      <c r="AJ63" s="1"/>
      <c r="AK63" s="1"/>
      <c r="AL63" s="1"/>
      <c r="AM63" s="1"/>
      <c r="AN63" s="1"/>
      <c r="AO63" s="1"/>
      <c r="AP63" s="1"/>
      <c r="AQ63" s="1"/>
      <c r="AR63" s="1"/>
      <c r="AS63" s="1"/>
      <c r="AT63" s="1"/>
    </row>
    <row r="64" spans="1:46" ht="60" hidden="1" customHeight="1" x14ac:dyDescent="0.35">
      <c r="A64" s="335" t="s">
        <v>29</v>
      </c>
      <c r="B64" s="336"/>
      <c r="C64" s="336"/>
      <c r="D64" s="123" t="s">
        <v>80</v>
      </c>
      <c r="E64" s="123"/>
      <c r="F64" s="111"/>
      <c r="G64" s="113"/>
      <c r="H64" s="177"/>
      <c r="I64" s="112"/>
      <c r="J64" s="123"/>
      <c r="K64" s="111"/>
      <c r="L64" s="177"/>
      <c r="M64" s="33"/>
      <c r="N64" s="32"/>
      <c r="O64" s="32"/>
      <c r="P64" s="32"/>
      <c r="Q64" s="173"/>
      <c r="R64" s="173"/>
      <c r="AC64" s="1"/>
      <c r="AD64" s="1"/>
      <c r="AE64" s="1"/>
      <c r="AF64" s="1"/>
      <c r="AG64" s="1"/>
      <c r="AH64" s="1"/>
      <c r="AI64" s="1"/>
      <c r="AJ64" s="1"/>
      <c r="AK64" s="1"/>
      <c r="AL64" s="1"/>
      <c r="AM64" s="1"/>
      <c r="AN64" s="1"/>
      <c r="AO64" s="1"/>
      <c r="AP64" s="1"/>
      <c r="AQ64" s="1"/>
      <c r="AR64" s="1"/>
      <c r="AS64" s="1"/>
      <c r="AT64" s="1"/>
    </row>
    <row r="65" spans="1:18" s="1" customFormat="1" x14ac:dyDescent="0.25">
      <c r="Q65" s="173"/>
      <c r="R65" s="173"/>
    </row>
    <row r="66" spans="1:18" s="1" customFormat="1" ht="23.25" x14ac:dyDescent="0.35">
      <c r="A66" s="74" t="s">
        <v>20</v>
      </c>
      <c r="B66" s="75"/>
      <c r="Q66" s="173"/>
      <c r="R66" s="173"/>
    </row>
    <row r="67" spans="1:18" s="1" customFormat="1" ht="21" x14ac:dyDescent="0.35">
      <c r="A67" s="67"/>
      <c r="B67" s="75" t="s">
        <v>21</v>
      </c>
    </row>
    <row r="68" spans="1:18" s="1" customFormat="1" ht="21" x14ac:dyDescent="0.35">
      <c r="A68" s="67"/>
      <c r="B68" s="75" t="s">
        <v>22</v>
      </c>
    </row>
    <row r="69" spans="1:18" s="1" customFormat="1" ht="21" x14ac:dyDescent="0.35">
      <c r="A69" s="67"/>
      <c r="B69" s="75" t="s">
        <v>23</v>
      </c>
    </row>
    <row r="70" spans="1:18" s="1" customFormat="1" ht="21" x14ac:dyDescent="0.35">
      <c r="A70" s="67"/>
      <c r="B70" s="75" t="s">
        <v>24</v>
      </c>
    </row>
    <row r="71" spans="1:18" s="1" customFormat="1" ht="21" x14ac:dyDescent="0.35">
      <c r="A71" s="67"/>
      <c r="B71" s="75" t="s">
        <v>25</v>
      </c>
    </row>
    <row r="72" spans="1:18" s="1" customFormat="1" ht="21" x14ac:dyDescent="0.35">
      <c r="A72" s="67"/>
      <c r="B72" s="75" t="s">
        <v>26</v>
      </c>
    </row>
    <row r="73" spans="1:18" s="1" customFormat="1" ht="21" x14ac:dyDescent="0.35">
      <c r="A73" s="67"/>
      <c r="B73" s="75" t="s">
        <v>27</v>
      </c>
    </row>
    <row r="74" spans="1:18" s="1" customFormat="1" ht="21" x14ac:dyDescent="0.35">
      <c r="A74" s="67"/>
      <c r="B74" s="75"/>
    </row>
  </sheetData>
  <mergeCells count="30">
    <mergeCell ref="J3:J5"/>
    <mergeCell ref="K3:K5"/>
    <mergeCell ref="L3:L5"/>
    <mergeCell ref="A4:B4"/>
    <mergeCell ref="A5:B5"/>
    <mergeCell ref="H3:H5"/>
    <mergeCell ref="I3:I5"/>
    <mergeCell ref="D3:D5"/>
    <mergeCell ref="E3:E5"/>
    <mergeCell ref="F3:F5"/>
    <mergeCell ref="G3:G5"/>
    <mergeCell ref="A24:B24"/>
    <mergeCell ref="C22:C25"/>
    <mergeCell ref="A25:B25"/>
    <mergeCell ref="A26:B26"/>
    <mergeCell ref="A40:B46"/>
    <mergeCell ref="A22:B22"/>
    <mergeCell ref="Q54:R54"/>
    <mergeCell ref="A57:B62"/>
    <mergeCell ref="A64:C64"/>
    <mergeCell ref="Q27:R27"/>
    <mergeCell ref="A28:B30"/>
    <mergeCell ref="Q29:R29"/>
    <mergeCell ref="Q32:R32"/>
    <mergeCell ref="A33:B37"/>
    <mergeCell ref="A49:B52"/>
    <mergeCell ref="A54:C54"/>
    <mergeCell ref="N28:N29"/>
    <mergeCell ref="D54:I54"/>
    <mergeCell ref="O33:O37"/>
  </mergeCells>
  <pageMargins left="0.70866141732283472" right="0.70866141732283472" top="0.74803149606299213" bottom="0.74803149606299213" header="0.31496062992125984" footer="0.31496062992125984"/>
  <pageSetup paperSize="8" scale="36" orientation="landscape"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AT73"/>
  <sheetViews>
    <sheetView zoomScale="60" zoomScaleNormal="60" workbookViewId="0">
      <pane ySplit="2" topLeftCell="A3" activePane="bottomLeft" state="frozen"/>
      <selection pane="bottomLeft" activeCell="D1" sqref="D1"/>
    </sheetView>
  </sheetViews>
  <sheetFormatPr defaultColWidth="35.75" defaultRowHeight="15.75" x14ac:dyDescent="0.25"/>
  <cols>
    <col min="1" max="1" width="39.6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6" max="28" width="35.75" style="1"/>
  </cols>
  <sheetData>
    <row r="1" spans="1:28" s="1" customFormat="1" ht="58.5" customHeight="1" thickBot="1" x14ac:dyDescent="0.3">
      <c r="A1" s="114" t="s">
        <v>61</v>
      </c>
      <c r="B1" s="114"/>
      <c r="C1" s="323" t="s">
        <v>239</v>
      </c>
      <c r="D1" s="331" t="s">
        <v>423</v>
      </c>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U2"/>
      <c r="V2"/>
      <c r="W2"/>
      <c r="X2"/>
      <c r="Y2"/>
      <c r="Z2"/>
      <c r="AA2"/>
      <c r="AB2"/>
    </row>
    <row r="3" spans="1:28" s="1" customFormat="1" ht="26.25" x14ac:dyDescent="0.25">
      <c r="A3" s="54"/>
      <c r="B3" s="54"/>
      <c r="C3" s="47"/>
      <c r="D3" s="351"/>
      <c r="E3" s="351"/>
      <c r="F3" s="351"/>
      <c r="G3" s="351"/>
      <c r="H3" s="351"/>
      <c r="I3" s="351"/>
      <c r="J3" s="351"/>
      <c r="K3" s="351"/>
      <c r="L3" s="351"/>
    </row>
    <row r="4" spans="1:28" s="1" customFormat="1" ht="26.25" x14ac:dyDescent="0.25">
      <c r="A4" s="353" t="s">
        <v>43</v>
      </c>
      <c r="B4" s="353"/>
      <c r="C4" s="78">
        <v>17742</v>
      </c>
      <c r="D4" s="352"/>
      <c r="E4" s="352"/>
      <c r="F4" s="352"/>
      <c r="G4" s="352"/>
      <c r="H4" s="352"/>
      <c r="I4" s="352"/>
      <c r="J4" s="352"/>
      <c r="K4" s="352"/>
      <c r="L4" s="352"/>
    </row>
    <row r="5" spans="1:28" s="1" customFormat="1" ht="26.25" x14ac:dyDescent="0.25">
      <c r="A5" s="353" t="s">
        <v>297</v>
      </c>
      <c r="B5" s="353"/>
      <c r="C5" s="78">
        <f>C4*1.27</f>
        <v>22532.34</v>
      </c>
      <c r="D5" s="352"/>
      <c r="E5" s="352"/>
      <c r="F5" s="352"/>
      <c r="G5" s="352"/>
      <c r="H5" s="352"/>
      <c r="I5" s="352"/>
      <c r="J5" s="352"/>
      <c r="K5" s="352"/>
      <c r="L5" s="352"/>
    </row>
    <row r="6" spans="1:28" s="1" customFormat="1" ht="26.25" x14ac:dyDescent="0.25">
      <c r="A6" s="47"/>
      <c r="B6" s="47"/>
      <c r="C6" s="47"/>
      <c r="D6" s="48"/>
      <c r="E6" s="48"/>
      <c r="F6" s="49"/>
      <c r="G6" s="49"/>
      <c r="H6" s="48"/>
      <c r="I6" s="49"/>
      <c r="J6" s="48"/>
      <c r="K6" s="49"/>
      <c r="L6" s="48"/>
    </row>
    <row r="7" spans="1:28" s="1" customFormat="1" ht="26.25" customHeight="1" x14ac:dyDescent="0.4">
      <c r="A7" s="130" t="s">
        <v>45</v>
      </c>
      <c r="B7" s="128" t="s">
        <v>44</v>
      </c>
      <c r="C7" s="77"/>
      <c r="D7" s="105">
        <f>(D8/$C$4)*100</f>
        <v>0.96945102017810847</v>
      </c>
      <c r="E7" s="105">
        <f t="shared" ref="E7:I7" si="0">(E8/$C$4)*100</f>
        <v>59.547965280126256</v>
      </c>
      <c r="F7" s="105">
        <f t="shared" si="0"/>
        <v>28.345169653928533</v>
      </c>
      <c r="G7" s="105">
        <f>(G8/$C$4)*100</f>
        <v>0.48472551008905423</v>
      </c>
      <c r="H7" s="105">
        <f>(H8/$C$4)*100</f>
        <v>10.652688535678053</v>
      </c>
      <c r="I7" s="106">
        <f t="shared" si="0"/>
        <v>0</v>
      </c>
      <c r="J7" s="95">
        <v>16.899999999999999</v>
      </c>
      <c r="K7" s="95">
        <v>79.599999999999994</v>
      </c>
      <c r="L7" s="95">
        <v>3.5</v>
      </c>
      <c r="M7" s="73"/>
    </row>
    <row r="8" spans="1:28" s="1" customFormat="1" ht="26.25" customHeight="1" x14ac:dyDescent="0.25">
      <c r="A8" s="136"/>
      <c r="B8" s="129" t="s">
        <v>62</v>
      </c>
      <c r="C8" s="77"/>
      <c r="D8" s="51">
        <v>172</v>
      </c>
      <c r="E8" s="51">
        <v>10565</v>
      </c>
      <c r="F8" s="51">
        <v>5029</v>
      </c>
      <c r="G8" s="51">
        <v>86</v>
      </c>
      <c r="H8" s="51">
        <v>1890</v>
      </c>
      <c r="I8" s="106">
        <v>0</v>
      </c>
      <c r="J8" s="96">
        <f>($H$8/100)*J7</f>
        <v>319.40999999999997</v>
      </c>
      <c r="K8" s="96">
        <f>($H$8/100)*K7</f>
        <v>1504.4399999999998</v>
      </c>
      <c r="L8" s="96">
        <f>($H$8/100)*L7</f>
        <v>66.149999999999991</v>
      </c>
      <c r="M8" s="99"/>
    </row>
    <row r="9" spans="1:28" s="1" customFormat="1" ht="26.25" x14ac:dyDescent="0.25">
      <c r="A9" s="130" t="s">
        <v>65</v>
      </c>
      <c r="B9" s="128" t="s">
        <v>63</v>
      </c>
      <c r="C9" s="77"/>
      <c r="D9" s="92">
        <v>301.70600000000002</v>
      </c>
      <c r="E9" s="92">
        <v>10744.489</v>
      </c>
      <c r="F9" s="92">
        <v>7059.52</v>
      </c>
      <c r="G9" s="92">
        <v>674.95899999999995</v>
      </c>
      <c r="H9" s="92">
        <v>1277.1500000000001</v>
      </c>
      <c r="I9" s="106">
        <v>0</v>
      </c>
      <c r="J9" s="96"/>
      <c r="K9" s="96"/>
      <c r="L9" s="96"/>
      <c r="M9" s="157">
        <f>SUM(D9:I9)</f>
        <v>20057.824000000001</v>
      </c>
    </row>
    <row r="10" spans="1:28" s="1" customFormat="1" ht="26.25" customHeight="1" x14ac:dyDescent="0.25">
      <c r="A10" s="136"/>
      <c r="B10" s="129" t="s">
        <v>64</v>
      </c>
      <c r="C10" s="77"/>
      <c r="D10" s="93">
        <f>($C$5/100)*D7</f>
        <v>218.44</v>
      </c>
      <c r="E10" s="93">
        <f t="shared" ref="E10:I10" si="1">($C$5/100)*E7</f>
        <v>13417.55</v>
      </c>
      <c r="F10" s="93">
        <f t="shared" si="1"/>
        <v>6386.83</v>
      </c>
      <c r="G10" s="93">
        <f>($C$5/100)*G7</f>
        <v>109.22</v>
      </c>
      <c r="H10" s="93">
        <f>($C$5/100)*H7</f>
        <v>2400.3000000000002</v>
      </c>
      <c r="I10" s="93">
        <f t="shared" si="1"/>
        <v>0</v>
      </c>
      <c r="J10" s="97">
        <f>($H$10/100)*J7</f>
        <v>405.65069999999997</v>
      </c>
      <c r="K10" s="97">
        <f>($H$10/100)*K7</f>
        <v>1910.6387999999999</v>
      </c>
      <c r="L10" s="97">
        <f>($H$10/100)*L7</f>
        <v>84.010500000000008</v>
      </c>
      <c r="M10" s="99"/>
    </row>
    <row r="11" spans="1:28" s="1" customFormat="1" ht="26.25" customHeight="1" x14ac:dyDescent="0.25">
      <c r="A11" s="130" t="s">
        <v>66</v>
      </c>
      <c r="B11" s="128" t="s">
        <v>69</v>
      </c>
      <c r="C11" s="77"/>
      <c r="D11" s="150">
        <f>152+121</f>
        <v>273</v>
      </c>
      <c r="E11" s="249">
        <v>8983</v>
      </c>
      <c r="F11" s="151">
        <v>6498</v>
      </c>
      <c r="G11" s="151">
        <f>38+575</f>
        <v>613</v>
      </c>
      <c r="H11" s="150">
        <f>824+380</f>
        <v>1204</v>
      </c>
      <c r="I11" s="151">
        <v>0</v>
      </c>
      <c r="J11" s="95">
        <v>5</v>
      </c>
      <c r="K11" s="98">
        <v>5026</v>
      </c>
      <c r="L11" s="95">
        <v>2</v>
      </c>
      <c r="M11" s="99"/>
    </row>
    <row r="12" spans="1:28" s="1" customFormat="1" ht="26.25" customHeight="1" x14ac:dyDescent="0.25">
      <c r="A12" s="130"/>
      <c r="B12" s="128" t="s">
        <v>75</v>
      </c>
      <c r="C12" s="77"/>
      <c r="D12" s="150">
        <f>222+201</f>
        <v>423</v>
      </c>
      <c r="E12" s="150">
        <f>2685+2210</f>
        <v>4895</v>
      </c>
      <c r="F12" s="151">
        <v>3699</v>
      </c>
      <c r="G12" s="151">
        <f>5+340</f>
        <v>345</v>
      </c>
      <c r="H12" s="150">
        <f>675+228</f>
        <v>903</v>
      </c>
      <c r="I12" s="240">
        <v>97</v>
      </c>
      <c r="J12" s="95"/>
      <c r="K12" s="98"/>
      <c r="L12" s="95"/>
      <c r="M12" s="99" t="s">
        <v>82</v>
      </c>
    </row>
    <row r="13" spans="1:28" s="1" customFormat="1" ht="26.25" customHeight="1" x14ac:dyDescent="0.25">
      <c r="B13" s="128" t="s">
        <v>70</v>
      </c>
      <c r="C13" s="77"/>
      <c r="D13" s="256">
        <f t="shared" ref="D13:I13" si="2">D12/D14</f>
        <v>0.60775862068965514</v>
      </c>
      <c r="E13" s="256">
        <f t="shared" si="2"/>
        <v>0.35271652975933132</v>
      </c>
      <c r="F13" s="159">
        <f t="shared" si="2"/>
        <v>0.36275375110326569</v>
      </c>
      <c r="G13" s="159">
        <f t="shared" si="2"/>
        <v>0.36012526096033404</v>
      </c>
      <c r="H13" s="256">
        <f t="shared" si="2"/>
        <v>0.42857142857142855</v>
      </c>
      <c r="I13" s="256">
        <f t="shared" si="2"/>
        <v>1</v>
      </c>
      <c r="J13" s="95">
        <v>30.61</v>
      </c>
      <c r="K13" s="98">
        <v>33.07</v>
      </c>
      <c r="L13" s="95">
        <v>455.3</v>
      </c>
      <c r="M13" s="99"/>
    </row>
    <row r="14" spans="1:28" s="1" customFormat="1" ht="26.25" x14ac:dyDescent="0.25">
      <c r="A14" s="47"/>
      <c r="B14" s="128" t="s">
        <v>67</v>
      </c>
      <c r="C14" s="132">
        <f>SUM(D14:I14)</f>
        <v>27933</v>
      </c>
      <c r="D14" s="66">
        <f t="shared" ref="D14:I14" si="3">D12+D11</f>
        <v>696</v>
      </c>
      <c r="E14" s="66">
        <f t="shared" si="3"/>
        <v>13878</v>
      </c>
      <c r="F14" s="102">
        <f t="shared" si="3"/>
        <v>10197</v>
      </c>
      <c r="G14" s="102">
        <f t="shared" si="3"/>
        <v>958</v>
      </c>
      <c r="H14" s="102">
        <f t="shared" si="3"/>
        <v>2107</v>
      </c>
      <c r="I14" s="102">
        <f t="shared" si="3"/>
        <v>97</v>
      </c>
      <c r="J14" s="103">
        <f t="shared" ref="J14:L14" si="4">(J11/(100-J13))*100</f>
        <v>7.2056492289955321</v>
      </c>
      <c r="K14" s="103">
        <f t="shared" si="4"/>
        <v>7509.3381144479299</v>
      </c>
      <c r="L14" s="103">
        <f t="shared" si="4"/>
        <v>-0.56290458767238949</v>
      </c>
      <c r="M14" s="104"/>
    </row>
    <row r="15" spans="1:28" s="1" customFormat="1" ht="26.25" x14ac:dyDescent="0.25">
      <c r="A15" s="47"/>
      <c r="B15" s="47"/>
      <c r="C15" s="128"/>
      <c r="D15" s="94"/>
      <c r="E15" s="163"/>
      <c r="F15" s="94"/>
      <c r="G15" s="94"/>
      <c r="H15" s="94"/>
      <c r="I15" s="94"/>
      <c r="J15" s="94"/>
      <c r="K15" s="94"/>
      <c r="L15" s="94"/>
      <c r="M15" s="257"/>
    </row>
    <row r="16" spans="1:28" ht="28.5" customHeight="1" x14ac:dyDescent="0.25">
      <c r="A16" s="130" t="s">
        <v>68</v>
      </c>
      <c r="B16" s="65"/>
      <c r="C16" s="141" t="s">
        <v>71</v>
      </c>
      <c r="D16" s="133">
        <f t="shared" ref="D16:H16" si="5">D11/D8</f>
        <v>1.5872093023255813</v>
      </c>
      <c r="E16" s="133">
        <f t="shared" si="5"/>
        <v>0.85026029342167531</v>
      </c>
      <c r="F16" s="147">
        <f t="shared" si="5"/>
        <v>1.2921057864386558</v>
      </c>
      <c r="G16" s="147">
        <f t="shared" si="5"/>
        <v>7.1279069767441863</v>
      </c>
      <c r="H16" s="147">
        <f t="shared" si="5"/>
        <v>0.63703703703703707</v>
      </c>
      <c r="I16" s="147"/>
      <c r="J16" s="131">
        <f>J14/J8</f>
        <v>2.2559247453102699E-2</v>
      </c>
      <c r="K16" s="131">
        <f>K14/K8</f>
        <v>4.9914507155140324</v>
      </c>
      <c r="L16" s="131">
        <f>L14/L8</f>
        <v>-8.509517576302186E-3</v>
      </c>
      <c r="M16" s="1"/>
      <c r="N16" s="1"/>
      <c r="O16" s="1"/>
      <c r="U16"/>
      <c r="V16"/>
      <c r="W16"/>
      <c r="X16"/>
      <c r="Y16"/>
      <c r="Z16"/>
      <c r="AA16"/>
      <c r="AB16"/>
    </row>
    <row r="17" spans="1:46" ht="28.5" customHeight="1" x14ac:dyDescent="0.25">
      <c r="A17" s="1"/>
      <c r="B17" s="46"/>
      <c r="C17" s="141" t="s">
        <v>72</v>
      </c>
      <c r="D17" s="133">
        <f>D11/D9</f>
        <v>0.90485439467561135</v>
      </c>
      <c r="E17" s="133">
        <f t="shared" ref="E17:H17" si="6">E11/E9</f>
        <v>0.83605651231994382</v>
      </c>
      <c r="F17" s="133">
        <f t="shared" si="6"/>
        <v>0.92045918136077232</v>
      </c>
      <c r="G17" s="133">
        <f t="shared" si="6"/>
        <v>0.90820331309012847</v>
      </c>
      <c r="H17" s="133">
        <f t="shared" si="6"/>
        <v>0.94272403398191273</v>
      </c>
      <c r="I17" s="133"/>
      <c r="J17" s="100"/>
      <c r="K17" s="101"/>
      <c r="L17" s="100"/>
      <c r="M17" s="1"/>
      <c r="N17" s="1"/>
      <c r="O17" s="1"/>
      <c r="U17"/>
      <c r="V17"/>
      <c r="W17"/>
      <c r="X17"/>
      <c r="Y17"/>
      <c r="Z17"/>
      <c r="AA17"/>
      <c r="AB17"/>
    </row>
    <row r="18" spans="1:46" ht="28.5" customHeight="1" x14ac:dyDescent="0.25">
      <c r="A18" s="1"/>
      <c r="B18" s="46"/>
      <c r="C18" s="143" t="s">
        <v>73</v>
      </c>
      <c r="D18" s="144">
        <f>D14/D8</f>
        <v>4.0465116279069768</v>
      </c>
      <c r="E18" s="144">
        <f t="shared" ref="E18:H18" si="7">E14/E8</f>
        <v>1.313582584003786</v>
      </c>
      <c r="F18" s="144">
        <f t="shared" si="7"/>
        <v>2.0276396897991646</v>
      </c>
      <c r="G18" s="144">
        <f t="shared" si="7"/>
        <v>11.13953488372093</v>
      </c>
      <c r="H18" s="144">
        <f t="shared" si="7"/>
        <v>1.1148148148148149</v>
      </c>
      <c r="I18" s="144"/>
      <c r="J18" s="100"/>
      <c r="K18" s="101"/>
      <c r="L18" s="100"/>
      <c r="M18" s="1"/>
      <c r="N18" s="1"/>
      <c r="O18" s="1"/>
      <c r="U18"/>
      <c r="V18"/>
      <c r="W18"/>
      <c r="X18"/>
      <c r="Y18"/>
      <c r="Z18"/>
      <c r="AA18"/>
      <c r="AB18"/>
    </row>
    <row r="19" spans="1:46" ht="28.5" customHeight="1" thickBot="1" x14ac:dyDescent="0.3">
      <c r="A19" s="1"/>
      <c r="B19" s="46"/>
      <c r="C19" s="142" t="s">
        <v>74</v>
      </c>
      <c r="D19" s="140">
        <f>D14/D9</f>
        <v>2.3068815336784816</v>
      </c>
      <c r="E19" s="140">
        <f t="shared" ref="E19:H19" si="8">E14/E9</f>
        <v>1.2916389043722787</v>
      </c>
      <c r="F19" s="140">
        <f t="shared" si="8"/>
        <v>1.4444324826617105</v>
      </c>
      <c r="G19" s="140">
        <f t="shared" si="8"/>
        <v>1.4193454713545564</v>
      </c>
      <c r="H19" s="140">
        <f t="shared" si="8"/>
        <v>1.6497670594683473</v>
      </c>
      <c r="I19" s="140"/>
      <c r="J19" s="100"/>
      <c r="K19" s="101"/>
      <c r="L19" s="100"/>
      <c r="M19" s="1"/>
      <c r="N19" s="1"/>
      <c r="O19" s="1"/>
      <c r="U19"/>
      <c r="V19"/>
      <c r="W19"/>
      <c r="X19"/>
      <c r="Y19"/>
      <c r="Z19"/>
      <c r="AA19"/>
      <c r="AB19"/>
    </row>
    <row r="20" spans="1:46" ht="28.5" customHeight="1" x14ac:dyDescent="0.4">
      <c r="A20" s="1"/>
      <c r="B20" s="46"/>
      <c r="C20" s="146" t="s">
        <v>46</v>
      </c>
      <c r="D20" s="134">
        <f>D14/D10</f>
        <v>3.1862296282732099</v>
      </c>
      <c r="E20" s="134">
        <f>E14/E10</f>
        <v>1.0343169952785718</v>
      </c>
      <c r="F20" s="152">
        <f>F14/F10</f>
        <v>1.5965666848812321</v>
      </c>
      <c r="G20" s="152"/>
      <c r="H20" s="152">
        <f>H14/H10</f>
        <v>0.87780694079906674</v>
      </c>
      <c r="I20" s="152"/>
      <c r="J20" s="100"/>
      <c r="K20" s="101"/>
      <c r="L20" s="100"/>
      <c r="M20" s="1"/>
      <c r="N20" s="1"/>
      <c r="O20" s="1"/>
      <c r="U20"/>
      <c r="V20"/>
      <c r="W20"/>
      <c r="X20"/>
      <c r="Y20"/>
      <c r="Z20"/>
      <c r="AA20"/>
      <c r="AB20"/>
    </row>
    <row r="21" spans="1:46" ht="28.5" customHeight="1" thickBot="1" x14ac:dyDescent="0.3">
      <c r="A21" s="1"/>
      <c r="B21" s="46"/>
      <c r="C21" s="145" t="s">
        <v>47</v>
      </c>
      <c r="D21" s="244">
        <f t="shared" ref="D21:H21" si="9">D10-D14</f>
        <v>-477.56</v>
      </c>
      <c r="E21" s="244">
        <f t="shared" si="9"/>
        <v>-460.45000000000073</v>
      </c>
      <c r="F21" s="244">
        <f t="shared" si="9"/>
        <v>-3810.17</v>
      </c>
      <c r="G21" s="244">
        <f t="shared" si="9"/>
        <v>-848.78</v>
      </c>
      <c r="H21" s="243">
        <f t="shared" si="9"/>
        <v>293.30000000000018</v>
      </c>
      <c r="I21" s="244">
        <f t="shared" ref="I21" si="10">I10-I14</f>
        <v>-97</v>
      </c>
      <c r="J21" s="131"/>
      <c r="K21" s="131"/>
      <c r="L21" s="131"/>
      <c r="M21" s="250">
        <f>SUM(D21:I21)</f>
        <v>-5400.66</v>
      </c>
      <c r="N21" s="1"/>
      <c r="O21" s="1"/>
      <c r="U21"/>
      <c r="V21"/>
      <c r="W21"/>
      <c r="X21"/>
      <c r="Y21"/>
      <c r="Z21"/>
      <c r="AA21"/>
      <c r="AB21"/>
    </row>
    <row r="22" spans="1:46" ht="31.5" customHeight="1" thickBot="1" x14ac:dyDescent="0.3">
      <c r="A22" s="354" t="s">
        <v>48</v>
      </c>
      <c r="B22" s="355"/>
      <c r="C22" s="356">
        <v>3</v>
      </c>
      <c r="D22" s="192" t="s">
        <v>84</v>
      </c>
      <c r="E22" s="192" t="s">
        <v>85</v>
      </c>
      <c r="F22" s="193" t="s">
        <v>85</v>
      </c>
      <c r="G22" s="192" t="s">
        <v>84</v>
      </c>
      <c r="H22" s="224" t="s">
        <v>85</v>
      </c>
      <c r="I22" s="180" t="s">
        <v>84</v>
      </c>
      <c r="J22" s="62"/>
      <c r="K22" s="62"/>
      <c r="L22" s="62"/>
      <c r="M22" s="1"/>
      <c r="O22" s="1"/>
      <c r="Q22" s="173"/>
      <c r="R22" s="173"/>
      <c r="AC22" s="1"/>
      <c r="AD22" s="1"/>
      <c r="AE22" s="1"/>
      <c r="AF22" s="1"/>
      <c r="AG22" s="1"/>
      <c r="AH22" s="1"/>
      <c r="AI22" s="1"/>
      <c r="AJ22" s="1"/>
      <c r="AK22" s="1"/>
      <c r="AL22" s="1"/>
      <c r="AM22" s="1"/>
      <c r="AN22" s="1"/>
      <c r="AO22" s="1"/>
      <c r="AP22" s="1"/>
      <c r="AQ22" s="1"/>
      <c r="AR22" s="1"/>
      <c r="AS22" s="1"/>
      <c r="AT22" s="1"/>
    </row>
    <row r="23" spans="1:46" s="73" customFormat="1" ht="27" thickBot="1" x14ac:dyDescent="0.45">
      <c r="A23" s="189" t="s">
        <v>118</v>
      </c>
      <c r="B23" s="190"/>
      <c r="C23" s="357"/>
      <c r="D23" s="80" t="s">
        <v>334</v>
      </c>
      <c r="E23" s="80" t="s">
        <v>337</v>
      </c>
      <c r="F23" s="80" t="s">
        <v>338</v>
      </c>
      <c r="G23" s="80" t="s">
        <v>99</v>
      </c>
      <c r="H23" s="225" t="s">
        <v>341</v>
      </c>
      <c r="I23" s="180"/>
      <c r="J23" s="187"/>
      <c r="K23" s="82"/>
      <c r="L23" s="82"/>
      <c r="M23" s="185"/>
      <c r="N23" s="185"/>
      <c r="O23" s="185"/>
      <c r="P23" s="186"/>
      <c r="Q23" s="174"/>
      <c r="R23" s="174"/>
    </row>
    <row r="24" spans="1:46" s="73" customFormat="1" ht="27" thickBot="1" x14ac:dyDescent="0.45">
      <c r="A24" s="349" t="s">
        <v>120</v>
      </c>
      <c r="B24" s="350"/>
      <c r="C24" s="357"/>
      <c r="D24" s="80" t="s">
        <v>335</v>
      </c>
      <c r="E24" s="80" t="s">
        <v>336</v>
      </c>
      <c r="F24" s="193" t="s">
        <v>339</v>
      </c>
      <c r="G24" s="80"/>
      <c r="H24" s="154" t="s">
        <v>340</v>
      </c>
      <c r="I24" s="180"/>
      <c r="J24" s="175"/>
      <c r="K24" s="175"/>
      <c r="L24" s="175"/>
      <c r="M24" s="185"/>
      <c r="N24" s="185"/>
      <c r="O24" s="185"/>
      <c r="P24" s="186"/>
      <c r="Q24" s="174"/>
      <c r="R24" s="174"/>
    </row>
    <row r="25" spans="1:46" s="73" customFormat="1" ht="27" thickBot="1" x14ac:dyDescent="0.45">
      <c r="A25" s="359" t="s">
        <v>119</v>
      </c>
      <c r="B25" s="360"/>
      <c r="C25" s="358"/>
      <c r="D25" s="194"/>
      <c r="E25" s="194"/>
      <c r="F25" s="195"/>
      <c r="G25" s="194"/>
      <c r="H25" s="226"/>
      <c r="I25" s="191"/>
      <c r="J25" s="175"/>
      <c r="K25" s="175"/>
      <c r="L25" s="175"/>
      <c r="M25" s="72"/>
      <c r="N25" s="72"/>
      <c r="O25" s="72"/>
      <c r="Q25" s="174"/>
      <c r="R25" s="174"/>
    </row>
    <row r="26" spans="1:46" ht="71.25" customHeight="1" thickBot="1" x14ac:dyDescent="0.3">
      <c r="A26" s="347" t="s">
        <v>36</v>
      </c>
      <c r="B26" s="348"/>
      <c r="C26" s="108"/>
      <c r="D26" s="188"/>
      <c r="E26" s="188"/>
      <c r="F26" s="188"/>
      <c r="G26" s="188"/>
      <c r="H26" s="188"/>
      <c r="I26" s="188"/>
      <c r="J26" s="109"/>
      <c r="K26" s="109"/>
      <c r="L26" s="110"/>
      <c r="M26" s="41" t="s">
        <v>86</v>
      </c>
      <c r="N26" s="41" t="s">
        <v>37</v>
      </c>
      <c r="O26" s="41" t="s">
        <v>87</v>
      </c>
      <c r="P26" s="86" t="s">
        <v>88</v>
      </c>
      <c r="Q26" s="173"/>
      <c r="R26" s="173"/>
      <c r="AC26" s="1"/>
      <c r="AD26" s="1"/>
      <c r="AE26" s="1"/>
      <c r="AF26" s="1"/>
      <c r="AG26" s="1"/>
      <c r="AH26" s="1"/>
      <c r="AI26" s="1"/>
      <c r="AJ26" s="1"/>
      <c r="AK26" s="1"/>
      <c r="AL26" s="1"/>
      <c r="AM26" s="1"/>
      <c r="AN26" s="1"/>
      <c r="AO26" s="1"/>
      <c r="AP26" s="1"/>
      <c r="AQ26" s="1"/>
      <c r="AR26" s="1"/>
      <c r="AS26" s="1"/>
      <c r="AT26" s="1"/>
    </row>
    <row r="27" spans="1:46" ht="63" customHeight="1" x14ac:dyDescent="0.25">
      <c r="A27" s="84"/>
      <c r="B27" s="85"/>
      <c r="C27" s="107" t="s">
        <v>92</v>
      </c>
      <c r="D27" s="69" t="s">
        <v>28</v>
      </c>
      <c r="E27" s="1"/>
      <c r="F27" s="1"/>
      <c r="G27" s="1"/>
      <c r="H27" s="1"/>
      <c r="I27" s="1"/>
      <c r="J27" s="1"/>
      <c r="K27" s="1"/>
      <c r="L27" s="1"/>
      <c r="M27" s="10"/>
      <c r="N27" s="9"/>
      <c r="O27" s="11"/>
      <c r="P27" s="10"/>
      <c r="Q27" s="332"/>
      <c r="R27" s="332"/>
      <c r="AC27" s="1"/>
      <c r="AD27" s="1"/>
      <c r="AE27" s="1"/>
      <c r="AF27" s="1"/>
      <c r="AG27" s="1"/>
      <c r="AH27" s="1"/>
      <c r="AI27" s="1"/>
      <c r="AJ27" s="1"/>
      <c r="AK27" s="1"/>
      <c r="AL27" s="1"/>
      <c r="AM27" s="1"/>
      <c r="AN27" s="1"/>
      <c r="AO27" s="1"/>
      <c r="AP27" s="1"/>
      <c r="AQ27" s="1"/>
      <c r="AR27" s="1"/>
      <c r="AS27" s="1"/>
      <c r="AT27" s="1"/>
    </row>
    <row r="28" spans="1:46" ht="105" x14ac:dyDescent="0.25">
      <c r="A28" s="337" t="s">
        <v>13</v>
      </c>
      <c r="B28" s="338"/>
      <c r="C28" s="55" t="s">
        <v>91</v>
      </c>
      <c r="D28" s="206" t="s">
        <v>81</v>
      </c>
      <c r="E28" s="206" t="s">
        <v>77</v>
      </c>
      <c r="F28" s="206" t="s">
        <v>77</v>
      </c>
      <c r="G28" s="206" t="s">
        <v>81</v>
      </c>
      <c r="H28" s="228" t="s">
        <v>77</v>
      </c>
      <c r="I28" s="214" t="s">
        <v>76</v>
      </c>
      <c r="J28" s="40"/>
      <c r="K28" s="80"/>
      <c r="L28" s="40"/>
      <c r="M28" s="160" t="s">
        <v>187</v>
      </c>
      <c r="N28" s="204" t="s">
        <v>268</v>
      </c>
      <c r="O28" s="203" t="s">
        <v>240</v>
      </c>
      <c r="P28" s="287" t="s">
        <v>95</v>
      </c>
      <c r="R28" s="173"/>
      <c r="AC28" s="1"/>
      <c r="AD28" s="1"/>
      <c r="AE28" s="1"/>
      <c r="AF28" s="1"/>
      <c r="AG28" s="1"/>
      <c r="AH28" s="1"/>
      <c r="AI28" s="1"/>
      <c r="AJ28" s="1"/>
      <c r="AK28" s="1"/>
      <c r="AL28" s="1"/>
      <c r="AM28" s="1"/>
      <c r="AN28" s="1"/>
      <c r="AO28" s="1"/>
      <c r="AP28" s="1"/>
      <c r="AQ28" s="1"/>
      <c r="AR28" s="1"/>
      <c r="AS28" s="1"/>
      <c r="AT28" s="1"/>
    </row>
    <row r="29" spans="1:46" ht="129.75" customHeight="1" x14ac:dyDescent="0.25">
      <c r="A29" s="339"/>
      <c r="B29" s="338"/>
      <c r="C29" s="56" t="s">
        <v>89</v>
      </c>
      <c r="D29" s="207" t="s">
        <v>76</v>
      </c>
      <c r="E29" s="207" t="s">
        <v>76</v>
      </c>
      <c r="F29" s="206" t="s">
        <v>77</v>
      </c>
      <c r="G29" s="206" t="s">
        <v>77</v>
      </c>
      <c r="H29" s="228" t="s">
        <v>77</v>
      </c>
      <c r="I29" s="214" t="s">
        <v>76</v>
      </c>
      <c r="J29" s="34"/>
      <c r="K29" s="80"/>
      <c r="L29" s="34"/>
      <c r="M29" s="3" t="s">
        <v>179</v>
      </c>
      <c r="N29" s="204" t="s">
        <v>241</v>
      </c>
      <c r="O29" s="203" t="s">
        <v>365</v>
      </c>
      <c r="P29" s="287" t="s">
        <v>95</v>
      </c>
      <c r="Q29" s="332"/>
      <c r="R29" s="332"/>
      <c r="AC29" s="1"/>
      <c r="AD29" s="1"/>
      <c r="AE29" s="1"/>
      <c r="AF29" s="1"/>
      <c r="AG29" s="1"/>
      <c r="AH29" s="1"/>
      <c r="AI29" s="1"/>
      <c r="AJ29" s="1"/>
      <c r="AK29" s="1"/>
      <c r="AL29" s="1"/>
      <c r="AM29" s="1"/>
      <c r="AN29" s="1"/>
      <c r="AO29" s="1"/>
      <c r="AP29" s="1"/>
      <c r="AQ29" s="1"/>
      <c r="AR29" s="1"/>
      <c r="AS29" s="1"/>
      <c r="AT29" s="1"/>
    </row>
    <row r="30" spans="1:46" ht="48" customHeight="1" x14ac:dyDescent="0.25">
      <c r="A30" s="339"/>
      <c r="B30" s="338"/>
      <c r="C30" s="55" t="s">
        <v>90</v>
      </c>
      <c r="D30" s="208" t="s">
        <v>76</v>
      </c>
      <c r="E30" s="208" t="s">
        <v>76</v>
      </c>
      <c r="F30" s="209" t="s">
        <v>76</v>
      </c>
      <c r="G30" s="206" t="s">
        <v>76</v>
      </c>
      <c r="H30" s="228" t="s">
        <v>76</v>
      </c>
      <c r="I30" s="215" t="s">
        <v>76</v>
      </c>
      <c r="J30" s="35"/>
      <c r="K30" s="81"/>
      <c r="L30" s="35"/>
      <c r="M30" s="3" t="s">
        <v>179</v>
      </c>
      <c r="N30" s="204" t="s">
        <v>93</v>
      </c>
      <c r="O30" s="203" t="s">
        <v>97</v>
      </c>
      <c r="P30" s="287" t="s">
        <v>205</v>
      </c>
      <c r="Q30" s="173"/>
      <c r="R30" s="173"/>
      <c r="AC30" s="1"/>
      <c r="AD30" s="1"/>
      <c r="AE30" s="1"/>
      <c r="AF30" s="1"/>
      <c r="AG30" s="1"/>
      <c r="AH30" s="1"/>
      <c r="AI30" s="1"/>
      <c r="AJ30" s="1"/>
      <c r="AK30" s="1"/>
      <c r="AL30" s="1"/>
      <c r="AM30" s="1"/>
      <c r="AN30" s="1"/>
      <c r="AO30" s="1"/>
      <c r="AP30" s="1"/>
      <c r="AQ30" s="1"/>
      <c r="AR30" s="1"/>
      <c r="AS30" s="1"/>
      <c r="AT30" s="1"/>
    </row>
    <row r="31" spans="1:46" ht="21.75" customHeight="1" x14ac:dyDescent="0.25">
      <c r="A31" s="1"/>
      <c r="B31" s="1"/>
      <c r="D31" s="4"/>
      <c r="E31" s="4"/>
      <c r="F31" s="7"/>
      <c r="G31" s="116"/>
      <c r="H31" s="4"/>
      <c r="I31" s="7"/>
      <c r="J31" s="4"/>
      <c r="K31" s="7"/>
      <c r="L31" s="4"/>
      <c r="M31" s="5"/>
      <c r="N31" s="5"/>
      <c r="O31" s="6"/>
      <c r="P31" s="290"/>
      <c r="Q31" s="173"/>
      <c r="R31" s="173"/>
      <c r="AC31" s="1"/>
      <c r="AD31" s="1"/>
      <c r="AE31" s="1"/>
      <c r="AF31" s="1"/>
      <c r="AG31" s="1"/>
      <c r="AH31" s="1"/>
      <c r="AI31" s="1"/>
      <c r="AJ31" s="1"/>
      <c r="AK31" s="1"/>
      <c r="AL31" s="1"/>
      <c r="AM31" s="1"/>
      <c r="AN31" s="1"/>
      <c r="AO31" s="1"/>
      <c r="AP31" s="1"/>
      <c r="AQ31" s="1"/>
      <c r="AR31" s="1"/>
      <c r="AS31" s="1"/>
      <c r="AT31" s="1"/>
    </row>
    <row r="32" spans="1:46" ht="34.5" x14ac:dyDescent="0.25">
      <c r="A32" s="1"/>
      <c r="B32" s="1"/>
      <c r="C32" s="79" t="s">
        <v>100</v>
      </c>
      <c r="D32" s="69" t="s">
        <v>28</v>
      </c>
      <c r="E32" s="1"/>
      <c r="F32" s="9"/>
      <c r="G32" s="117"/>
      <c r="H32" s="1"/>
      <c r="I32" s="9"/>
      <c r="J32" s="1"/>
      <c r="L32" s="1"/>
      <c r="M32" s="10"/>
      <c r="N32" s="10"/>
      <c r="O32" s="11"/>
      <c r="P32" s="290"/>
      <c r="Q32" s="332"/>
      <c r="R32" s="332"/>
      <c r="AC32" s="1"/>
      <c r="AD32" s="1"/>
      <c r="AE32" s="1"/>
      <c r="AF32" s="1"/>
      <c r="AG32" s="1"/>
      <c r="AH32" s="1"/>
      <c r="AI32" s="1"/>
      <c r="AJ32" s="1"/>
      <c r="AK32" s="1"/>
      <c r="AL32" s="1"/>
      <c r="AM32" s="1"/>
      <c r="AN32" s="1"/>
      <c r="AO32" s="1"/>
      <c r="AP32" s="1"/>
      <c r="AQ32" s="1"/>
      <c r="AR32" s="1"/>
      <c r="AS32" s="1"/>
      <c r="AT32" s="1"/>
    </row>
    <row r="33" spans="1:46" ht="21" customHeight="1" x14ac:dyDescent="0.25">
      <c r="A33" s="340" t="s">
        <v>7</v>
      </c>
      <c r="B33" s="341"/>
      <c r="C33" s="219" t="s">
        <v>124</v>
      </c>
      <c r="D33" s="210" t="s">
        <v>77</v>
      </c>
      <c r="E33" s="210" t="s">
        <v>77</v>
      </c>
      <c r="F33" s="206" t="s">
        <v>77</v>
      </c>
      <c r="G33" s="206" t="s">
        <v>77</v>
      </c>
      <c r="H33" s="228" t="s">
        <v>77</v>
      </c>
      <c r="I33" s="214" t="s">
        <v>93</v>
      </c>
      <c r="J33" s="26"/>
      <c r="K33" s="80"/>
      <c r="L33" s="26"/>
      <c r="M33" s="251" t="s">
        <v>77</v>
      </c>
      <c r="N33" s="383" t="s">
        <v>242</v>
      </c>
      <c r="O33" s="386" t="s">
        <v>269</v>
      </c>
      <c r="P33" s="287" t="s">
        <v>95</v>
      </c>
      <c r="Q33" s="173"/>
      <c r="R33" s="173"/>
      <c r="AC33" s="1"/>
      <c r="AD33" s="1"/>
      <c r="AE33" s="1"/>
      <c r="AF33" s="1"/>
      <c r="AG33" s="1"/>
      <c r="AH33" s="1"/>
      <c r="AI33" s="1"/>
      <c r="AJ33" s="1"/>
      <c r="AK33" s="1"/>
      <c r="AL33" s="1"/>
      <c r="AM33" s="1"/>
      <c r="AN33" s="1"/>
      <c r="AO33" s="1"/>
      <c r="AP33" s="1"/>
      <c r="AQ33" s="1"/>
      <c r="AR33" s="1"/>
      <c r="AS33" s="1"/>
      <c r="AT33" s="1"/>
    </row>
    <row r="34" spans="1:46" ht="21" x14ac:dyDescent="0.25">
      <c r="A34" s="340"/>
      <c r="B34" s="341"/>
      <c r="C34" s="219" t="s">
        <v>125</v>
      </c>
      <c r="D34" s="210" t="s">
        <v>77</v>
      </c>
      <c r="E34" s="210" t="s">
        <v>77</v>
      </c>
      <c r="F34" s="206" t="s">
        <v>77</v>
      </c>
      <c r="G34" s="206" t="s">
        <v>77</v>
      </c>
      <c r="H34" s="228" t="s">
        <v>77</v>
      </c>
      <c r="I34" s="214" t="s">
        <v>93</v>
      </c>
      <c r="J34" s="36"/>
      <c r="K34" s="80"/>
      <c r="L34" s="36"/>
      <c r="M34" s="252" t="s">
        <v>77</v>
      </c>
      <c r="N34" s="384"/>
      <c r="O34" s="387"/>
      <c r="P34" s="287" t="s">
        <v>95</v>
      </c>
      <c r="Q34" s="173"/>
      <c r="R34" s="173"/>
      <c r="AC34" s="1"/>
      <c r="AD34" s="1"/>
      <c r="AE34" s="1"/>
      <c r="AF34" s="1"/>
      <c r="AG34" s="1"/>
      <c r="AH34" s="1"/>
      <c r="AI34" s="1"/>
      <c r="AJ34" s="1"/>
      <c r="AK34" s="1"/>
      <c r="AL34" s="1"/>
      <c r="AM34" s="1"/>
      <c r="AN34" s="1"/>
      <c r="AO34" s="1"/>
      <c r="AP34" s="1"/>
      <c r="AQ34" s="1"/>
      <c r="AR34" s="1"/>
      <c r="AS34" s="1"/>
      <c r="AT34" s="1"/>
    </row>
    <row r="35" spans="1:46" ht="26.25" x14ac:dyDescent="0.25">
      <c r="A35" s="340"/>
      <c r="B35" s="341"/>
      <c r="C35" s="220" t="s">
        <v>123</v>
      </c>
      <c r="D35" s="210" t="s">
        <v>77</v>
      </c>
      <c r="E35" s="210" t="s">
        <v>77</v>
      </c>
      <c r="F35" s="206" t="s">
        <v>77</v>
      </c>
      <c r="G35" s="206" t="s">
        <v>77</v>
      </c>
      <c r="H35" s="228" t="s">
        <v>77</v>
      </c>
      <c r="I35" s="214" t="s">
        <v>93</v>
      </c>
      <c r="J35" s="27"/>
      <c r="K35" s="81"/>
      <c r="L35" s="27"/>
      <c r="M35" s="252" t="s">
        <v>77</v>
      </c>
      <c r="N35" s="384"/>
      <c r="O35" s="387"/>
      <c r="P35" s="287" t="s">
        <v>95</v>
      </c>
      <c r="Q35" s="173"/>
      <c r="R35" s="173"/>
      <c r="AC35" s="1"/>
      <c r="AD35" s="1"/>
      <c r="AE35" s="1"/>
      <c r="AF35" s="1"/>
      <c r="AG35" s="1"/>
      <c r="AH35" s="1"/>
      <c r="AI35" s="1"/>
      <c r="AJ35" s="1"/>
      <c r="AK35" s="1"/>
      <c r="AL35" s="1"/>
      <c r="AM35" s="1"/>
      <c r="AN35" s="1"/>
      <c r="AO35" s="1"/>
      <c r="AP35" s="1"/>
      <c r="AQ35" s="1"/>
      <c r="AR35" s="1"/>
      <c r="AS35" s="1"/>
      <c r="AT35" s="1"/>
    </row>
    <row r="36" spans="1:46" ht="63" x14ac:dyDescent="0.25">
      <c r="A36" s="340"/>
      <c r="B36" s="341"/>
      <c r="C36" s="222" t="s">
        <v>122</v>
      </c>
      <c r="D36" s="210" t="s">
        <v>77</v>
      </c>
      <c r="E36" s="210" t="s">
        <v>77</v>
      </c>
      <c r="F36" s="206" t="s">
        <v>77</v>
      </c>
      <c r="G36" s="206" t="s">
        <v>77</v>
      </c>
      <c r="H36" s="228" t="s">
        <v>77</v>
      </c>
      <c r="I36" s="214" t="s">
        <v>93</v>
      </c>
      <c r="J36" s="27"/>
      <c r="K36" s="80"/>
      <c r="L36" s="27"/>
      <c r="M36" s="252" t="s">
        <v>77</v>
      </c>
      <c r="N36" s="384"/>
      <c r="O36" s="387"/>
      <c r="P36" s="287" t="s">
        <v>95</v>
      </c>
      <c r="Q36" s="173"/>
      <c r="R36" s="173"/>
      <c r="AC36" s="1"/>
      <c r="AD36" s="1"/>
      <c r="AE36" s="1"/>
      <c r="AF36" s="1"/>
      <c r="AG36" s="1"/>
      <c r="AH36" s="1"/>
      <c r="AI36" s="1"/>
      <c r="AJ36" s="1"/>
      <c r="AK36" s="1"/>
      <c r="AL36" s="1"/>
      <c r="AM36" s="1"/>
      <c r="AN36" s="1"/>
      <c r="AO36" s="1"/>
      <c r="AP36" s="1"/>
      <c r="AQ36" s="1"/>
      <c r="AR36" s="1"/>
      <c r="AS36" s="1"/>
      <c r="AT36" s="1"/>
    </row>
    <row r="37" spans="1:46" ht="21" x14ac:dyDescent="0.25">
      <c r="A37" s="340"/>
      <c r="B37" s="341"/>
      <c r="C37" s="221" t="s">
        <v>121</v>
      </c>
      <c r="D37" s="206" t="s">
        <v>81</v>
      </c>
      <c r="E37" s="206" t="s">
        <v>81</v>
      </c>
      <c r="F37" s="206" t="s">
        <v>81</v>
      </c>
      <c r="G37" s="206" t="s">
        <v>81</v>
      </c>
      <c r="H37" s="228" t="s">
        <v>81</v>
      </c>
      <c r="I37" s="214" t="s">
        <v>93</v>
      </c>
      <c r="J37" s="28"/>
      <c r="K37" s="80"/>
      <c r="L37" s="28"/>
      <c r="M37" s="252" t="s">
        <v>81</v>
      </c>
      <c r="N37" s="385"/>
      <c r="O37" s="388"/>
      <c r="P37" s="287" t="s">
        <v>95</v>
      </c>
      <c r="Q37" s="173"/>
      <c r="R37" s="173"/>
      <c r="AC37" s="1"/>
      <c r="AD37" s="1"/>
      <c r="AE37" s="1"/>
      <c r="AF37" s="1"/>
      <c r="AG37" s="1"/>
      <c r="AH37" s="1"/>
      <c r="AI37" s="1"/>
      <c r="AJ37" s="1"/>
      <c r="AK37" s="1"/>
      <c r="AL37" s="1"/>
      <c r="AM37" s="1"/>
      <c r="AN37" s="1"/>
      <c r="AO37" s="1"/>
      <c r="AP37" s="1"/>
      <c r="AQ37" s="1"/>
      <c r="AR37" s="1"/>
      <c r="AS37" s="1"/>
      <c r="AT37" s="1"/>
    </row>
    <row r="38" spans="1:46" ht="21" customHeight="1" x14ac:dyDescent="0.25">
      <c r="A38" s="178"/>
      <c r="B38" s="196"/>
      <c r="C38" s="83"/>
      <c r="D38" s="199"/>
      <c r="E38" s="199"/>
      <c r="F38" s="199"/>
      <c r="G38" s="200"/>
      <c r="H38" s="199"/>
      <c r="I38" s="200"/>
      <c r="J38" s="197"/>
      <c r="K38" s="184"/>
      <c r="L38" s="197"/>
      <c r="M38" s="201"/>
      <c r="N38" s="201"/>
      <c r="O38" s="202"/>
      <c r="P38" s="294"/>
      <c r="Q38" s="173"/>
      <c r="R38" s="173"/>
      <c r="AC38" s="1"/>
      <c r="AD38" s="1"/>
      <c r="AE38" s="1"/>
      <c r="AF38" s="1"/>
      <c r="AG38" s="1"/>
      <c r="AH38" s="1"/>
      <c r="AI38" s="1"/>
      <c r="AJ38" s="1"/>
      <c r="AK38" s="1"/>
      <c r="AL38" s="1"/>
      <c r="AM38" s="1"/>
      <c r="AN38" s="1"/>
      <c r="AO38" s="1"/>
      <c r="AP38" s="1"/>
      <c r="AQ38" s="1"/>
      <c r="AR38" s="1"/>
      <c r="AS38" s="1"/>
      <c r="AT38" s="1"/>
    </row>
    <row r="39" spans="1:46" ht="21" x14ac:dyDescent="0.25">
      <c r="A39" s="1"/>
      <c r="B39" s="1"/>
      <c r="C39" s="8"/>
      <c r="D39" s="69" t="s">
        <v>41</v>
      </c>
      <c r="E39" s="8"/>
      <c r="F39" s="17"/>
      <c r="G39" s="11"/>
      <c r="H39" s="8"/>
      <c r="I39" s="6"/>
      <c r="J39" s="8"/>
      <c r="L39" s="8"/>
      <c r="M39" s="5"/>
      <c r="N39" s="5"/>
      <c r="O39" s="5"/>
      <c r="P39" s="290"/>
      <c r="Q39" s="173"/>
      <c r="R39" s="173"/>
      <c r="AC39" s="1"/>
      <c r="AD39" s="1"/>
      <c r="AE39" s="1"/>
      <c r="AF39" s="1"/>
      <c r="AG39" s="1"/>
      <c r="AH39" s="1"/>
      <c r="AI39" s="1"/>
      <c r="AJ39" s="1"/>
      <c r="AK39" s="1"/>
      <c r="AL39" s="1"/>
      <c r="AM39" s="1"/>
      <c r="AN39" s="1"/>
      <c r="AO39" s="1"/>
      <c r="AP39" s="1"/>
      <c r="AQ39" s="1"/>
      <c r="AR39" s="1"/>
      <c r="AS39" s="1"/>
      <c r="AT39" s="1"/>
    </row>
    <row r="40" spans="1:46" ht="30.75" customHeight="1" x14ac:dyDescent="0.25">
      <c r="A40" s="340" t="s">
        <v>3</v>
      </c>
      <c r="B40" s="341"/>
      <c r="C40" s="59" t="s">
        <v>4</v>
      </c>
      <c r="D40" s="210" t="s">
        <v>76</v>
      </c>
      <c r="E40" s="210" t="s">
        <v>76</v>
      </c>
      <c r="F40" s="206" t="s">
        <v>76</v>
      </c>
      <c r="G40" s="206" t="s">
        <v>76</v>
      </c>
      <c r="H40" s="228" t="s">
        <v>81</v>
      </c>
      <c r="I40" s="214" t="s">
        <v>93</v>
      </c>
      <c r="J40" s="165"/>
      <c r="K40" s="166"/>
      <c r="L40" s="165"/>
      <c r="M40" s="252" t="s">
        <v>93</v>
      </c>
      <c r="N40" s="204" t="s">
        <v>93</v>
      </c>
      <c r="O40" s="262" t="s">
        <v>243</v>
      </c>
      <c r="P40" s="287" t="s">
        <v>24</v>
      </c>
      <c r="Q40" s="173"/>
      <c r="R40" s="173"/>
      <c r="AC40" s="1"/>
      <c r="AD40" s="1"/>
      <c r="AE40" s="1"/>
      <c r="AF40" s="1"/>
      <c r="AG40" s="1"/>
      <c r="AH40" s="1"/>
      <c r="AI40" s="1"/>
      <c r="AJ40" s="1"/>
      <c r="AK40" s="1"/>
      <c r="AL40" s="1"/>
      <c r="AM40" s="1"/>
      <c r="AN40" s="1"/>
      <c r="AO40" s="1"/>
      <c r="AP40" s="1"/>
      <c r="AQ40" s="1"/>
      <c r="AR40" s="1"/>
      <c r="AS40" s="1"/>
      <c r="AT40" s="1"/>
    </row>
    <row r="41" spans="1:46" ht="30" x14ac:dyDescent="0.25">
      <c r="A41" s="340"/>
      <c r="B41" s="341"/>
      <c r="C41" s="83" t="s">
        <v>10</v>
      </c>
      <c r="D41" s="210" t="s">
        <v>77</v>
      </c>
      <c r="E41" s="210" t="s">
        <v>77</v>
      </c>
      <c r="F41" s="206" t="s">
        <v>77</v>
      </c>
      <c r="G41" s="206" t="s">
        <v>77</v>
      </c>
      <c r="H41" s="228" t="s">
        <v>77</v>
      </c>
      <c r="I41" s="214" t="s">
        <v>93</v>
      </c>
      <c r="J41" s="165"/>
      <c r="K41" s="166"/>
      <c r="L41" s="165"/>
      <c r="M41" s="252" t="s">
        <v>179</v>
      </c>
      <c r="N41" s="160" t="s">
        <v>151</v>
      </c>
      <c r="O41" s="326" t="s">
        <v>417</v>
      </c>
      <c r="P41" s="287" t="s">
        <v>24</v>
      </c>
      <c r="Q41" s="173"/>
      <c r="R41" s="173"/>
      <c r="AC41" s="1"/>
      <c r="AD41" s="1"/>
      <c r="AE41" s="1"/>
      <c r="AF41" s="1"/>
      <c r="AG41" s="1"/>
      <c r="AH41" s="1"/>
      <c r="AI41" s="1"/>
      <c r="AJ41" s="1"/>
      <c r="AK41" s="1"/>
      <c r="AL41" s="1"/>
      <c r="AM41" s="1"/>
      <c r="AN41" s="1"/>
      <c r="AO41" s="1"/>
      <c r="AP41" s="1"/>
      <c r="AQ41" s="1"/>
      <c r="AR41" s="1"/>
      <c r="AS41" s="1"/>
      <c r="AT41" s="1"/>
    </row>
    <row r="42" spans="1:46" ht="30" x14ac:dyDescent="0.25">
      <c r="A42" s="340"/>
      <c r="B42" s="341"/>
      <c r="C42" s="59" t="str">
        <f t="shared" ref="C42:C44" si="11">C56</f>
        <v>Others Quota</v>
      </c>
      <c r="D42" s="210" t="s">
        <v>81</v>
      </c>
      <c r="E42" s="210" t="s">
        <v>81</v>
      </c>
      <c r="F42" s="209" t="s">
        <v>81</v>
      </c>
      <c r="G42" s="206" t="s">
        <v>81</v>
      </c>
      <c r="H42" s="228" t="s">
        <v>81</v>
      </c>
      <c r="I42" s="214" t="s">
        <v>93</v>
      </c>
      <c r="J42" s="165"/>
      <c r="K42" s="167"/>
      <c r="L42" s="165"/>
      <c r="M42" s="252" t="s">
        <v>93</v>
      </c>
      <c r="N42" s="204" t="s">
        <v>127</v>
      </c>
      <c r="O42" s="254" t="s">
        <v>128</v>
      </c>
      <c r="P42" s="287" t="s">
        <v>177</v>
      </c>
      <c r="Q42" s="173"/>
      <c r="R42" s="173"/>
      <c r="AC42" s="1"/>
      <c r="AD42" s="1"/>
      <c r="AE42" s="1"/>
      <c r="AF42" s="1"/>
      <c r="AG42" s="1"/>
      <c r="AH42" s="1"/>
      <c r="AI42" s="1"/>
      <c r="AJ42" s="1"/>
      <c r="AK42" s="1"/>
      <c r="AL42" s="1"/>
      <c r="AM42" s="1"/>
      <c r="AN42" s="1"/>
      <c r="AO42" s="1"/>
      <c r="AP42" s="1"/>
      <c r="AQ42" s="1"/>
      <c r="AR42" s="1"/>
      <c r="AS42" s="1"/>
      <c r="AT42" s="1"/>
    </row>
    <row r="43" spans="1:46" ht="88.5" customHeight="1" x14ac:dyDescent="0.25">
      <c r="A43" s="340"/>
      <c r="B43" s="341"/>
      <c r="C43" s="60" t="str">
        <f t="shared" si="11"/>
        <v>Remove TAC</v>
      </c>
      <c r="D43" s="210" t="s">
        <v>76</v>
      </c>
      <c r="E43" s="210" t="s">
        <v>76</v>
      </c>
      <c r="F43" s="206" t="s">
        <v>76</v>
      </c>
      <c r="G43" s="206" t="s">
        <v>76</v>
      </c>
      <c r="H43" s="228" t="s">
        <v>76</v>
      </c>
      <c r="I43" s="214" t="s">
        <v>93</v>
      </c>
      <c r="J43" s="165"/>
      <c r="K43" s="166"/>
      <c r="L43" s="165"/>
      <c r="M43" s="252" t="s">
        <v>93</v>
      </c>
      <c r="N43" s="29" t="s">
        <v>93</v>
      </c>
      <c r="O43" s="254" t="s">
        <v>248</v>
      </c>
      <c r="P43" s="287" t="s">
        <v>205</v>
      </c>
      <c r="Q43" s="173"/>
      <c r="R43" s="173"/>
      <c r="AC43" s="1"/>
      <c r="AD43" s="1"/>
      <c r="AE43" s="1"/>
      <c r="AF43" s="1"/>
      <c r="AG43" s="1"/>
      <c r="AH43" s="1"/>
      <c r="AI43" s="1"/>
      <c r="AJ43" s="1"/>
      <c r="AK43" s="1"/>
      <c r="AL43" s="1"/>
      <c r="AM43" s="1"/>
      <c r="AN43" s="1"/>
      <c r="AO43" s="1"/>
      <c r="AP43" s="1"/>
      <c r="AQ43" s="1"/>
      <c r="AR43" s="1"/>
      <c r="AS43" s="1"/>
      <c r="AT43" s="1"/>
    </row>
    <row r="44" spans="1:46" ht="45" x14ac:dyDescent="0.25">
      <c r="A44" s="340"/>
      <c r="B44" s="341"/>
      <c r="C44" s="59" t="str">
        <f t="shared" si="11"/>
        <v xml:space="preserve">Merge TAC regions </v>
      </c>
      <c r="D44" s="206" t="s">
        <v>77</v>
      </c>
      <c r="E44" s="210" t="s">
        <v>77</v>
      </c>
      <c r="F44" s="206" t="s">
        <v>76</v>
      </c>
      <c r="G44" s="206" t="s">
        <v>77</v>
      </c>
      <c r="H44" s="228" t="s">
        <v>77</v>
      </c>
      <c r="I44" s="214" t="s">
        <v>93</v>
      </c>
      <c r="J44" s="165"/>
      <c r="K44" s="166"/>
      <c r="L44" s="165"/>
      <c r="M44" s="252" t="s">
        <v>179</v>
      </c>
      <c r="N44" s="296" t="s">
        <v>247</v>
      </c>
      <c r="O44" s="254" t="s">
        <v>246</v>
      </c>
      <c r="P44" s="287" t="s">
        <v>177</v>
      </c>
      <c r="Q44" s="173"/>
      <c r="R44" s="173"/>
      <c r="AC44" s="1"/>
      <c r="AD44" s="1"/>
      <c r="AE44" s="1"/>
      <c r="AF44" s="1"/>
      <c r="AG44" s="1"/>
      <c r="AH44" s="1"/>
      <c r="AI44" s="1"/>
      <c r="AJ44" s="1"/>
      <c r="AK44" s="1"/>
      <c r="AL44" s="1"/>
      <c r="AM44" s="1"/>
      <c r="AN44" s="1"/>
      <c r="AO44" s="1"/>
      <c r="AP44" s="1"/>
      <c r="AQ44" s="1"/>
      <c r="AR44" s="1"/>
      <c r="AS44" s="1"/>
      <c r="AT44" s="1"/>
    </row>
    <row r="45" spans="1:46" ht="21" customHeight="1" x14ac:dyDescent="0.25">
      <c r="A45" s="1"/>
      <c r="B45" s="1"/>
      <c r="C45" s="1"/>
      <c r="D45" s="1"/>
      <c r="E45" s="1"/>
      <c r="F45" s="6"/>
      <c r="G45" s="122"/>
      <c r="H45" s="1"/>
      <c r="I45" s="6"/>
      <c r="J45" s="1"/>
      <c r="K45" s="6"/>
      <c r="L45" s="1"/>
      <c r="M45" s="5"/>
      <c r="N45" s="5"/>
      <c r="O45" s="5"/>
      <c r="P45" s="299"/>
      <c r="Q45" s="173"/>
      <c r="R45" s="173"/>
      <c r="AC45" s="1"/>
      <c r="AD45" s="1"/>
      <c r="AE45" s="1"/>
      <c r="AF45" s="1"/>
      <c r="AG45" s="1"/>
      <c r="AH45" s="1"/>
      <c r="AI45" s="1"/>
      <c r="AJ45" s="1"/>
      <c r="AK45" s="1"/>
      <c r="AL45" s="1"/>
      <c r="AM45" s="1"/>
      <c r="AN45" s="1"/>
      <c r="AO45" s="1"/>
      <c r="AP45" s="1"/>
      <c r="AQ45" s="1"/>
      <c r="AR45" s="1"/>
      <c r="AS45" s="1"/>
      <c r="AT45" s="1"/>
    </row>
    <row r="46" spans="1:46" ht="34.5" customHeight="1" x14ac:dyDescent="0.25">
      <c r="A46" s="1"/>
      <c r="B46" s="1"/>
      <c r="C46" s="79" t="s">
        <v>38</v>
      </c>
      <c r="D46" s="70" t="s">
        <v>40</v>
      </c>
      <c r="E46" s="37"/>
      <c r="F46" s="7"/>
      <c r="G46" s="121"/>
      <c r="H46" s="37"/>
      <c r="I46" s="7"/>
      <c r="J46" s="37"/>
      <c r="L46" s="37"/>
      <c r="M46" s="5"/>
      <c r="N46" s="5"/>
      <c r="O46" s="5"/>
      <c r="P46" s="299"/>
      <c r="Q46" s="173"/>
      <c r="R46" s="173"/>
      <c r="AC46" s="1"/>
      <c r="AD46" s="1"/>
      <c r="AE46" s="1"/>
      <c r="AF46" s="1"/>
      <c r="AG46" s="1"/>
      <c r="AH46" s="1"/>
      <c r="AI46" s="1"/>
      <c r="AJ46" s="1"/>
      <c r="AK46" s="1"/>
      <c r="AL46" s="1"/>
      <c r="AM46" s="1"/>
      <c r="AN46" s="1"/>
      <c r="AO46" s="1"/>
      <c r="AP46" s="1"/>
      <c r="AQ46" s="1"/>
      <c r="AR46" s="1"/>
      <c r="AS46" s="1"/>
      <c r="AT46" s="1"/>
    </row>
    <row r="47" spans="1:46" ht="30" x14ac:dyDescent="0.25">
      <c r="A47" s="340" t="s">
        <v>2</v>
      </c>
      <c r="B47" s="341"/>
      <c r="C47" s="57" t="s">
        <v>14</v>
      </c>
      <c r="D47" s="212" t="s">
        <v>76</v>
      </c>
      <c r="E47" s="212" t="s">
        <v>76</v>
      </c>
      <c r="F47" s="206" t="s">
        <v>76</v>
      </c>
      <c r="G47" s="206" t="s">
        <v>76</v>
      </c>
      <c r="H47" s="228" t="s">
        <v>76</v>
      </c>
      <c r="I47" s="214" t="s">
        <v>93</v>
      </c>
      <c r="J47" s="164"/>
      <c r="K47" s="166"/>
      <c r="L47" s="164"/>
      <c r="M47" s="3" t="s">
        <v>93</v>
      </c>
      <c r="N47" s="29" t="s">
        <v>93</v>
      </c>
      <c r="O47" s="14" t="s">
        <v>168</v>
      </c>
      <c r="P47" s="287" t="s">
        <v>205</v>
      </c>
      <c r="Q47" s="173"/>
      <c r="R47" s="173"/>
      <c r="AC47" s="1"/>
      <c r="AD47" s="1"/>
      <c r="AE47" s="1"/>
      <c r="AF47" s="1"/>
      <c r="AG47" s="1"/>
      <c r="AH47" s="1"/>
      <c r="AI47" s="1"/>
      <c r="AJ47" s="1"/>
      <c r="AK47" s="1"/>
      <c r="AL47" s="1"/>
      <c r="AM47" s="1"/>
      <c r="AN47" s="1"/>
      <c r="AO47" s="1"/>
      <c r="AP47" s="1"/>
      <c r="AQ47" s="1"/>
      <c r="AR47" s="1"/>
      <c r="AS47" s="1"/>
      <c r="AT47" s="1"/>
    </row>
    <row r="48" spans="1:46" s="1" customFormat="1" ht="45" x14ac:dyDescent="0.25">
      <c r="A48" s="340"/>
      <c r="B48" s="341"/>
      <c r="C48" s="63" t="s">
        <v>30</v>
      </c>
      <c r="D48" s="206" t="s">
        <v>204</v>
      </c>
      <c r="E48" s="206" t="s">
        <v>204</v>
      </c>
      <c r="F48" s="209" t="s">
        <v>204</v>
      </c>
      <c r="G48" s="206" t="s">
        <v>204</v>
      </c>
      <c r="H48" s="228" t="s">
        <v>204</v>
      </c>
      <c r="I48" s="214" t="s">
        <v>93</v>
      </c>
      <c r="J48" s="164"/>
      <c r="K48" s="167"/>
      <c r="L48" s="164"/>
      <c r="M48" s="3" t="s">
        <v>93</v>
      </c>
      <c r="N48" s="160" t="s">
        <v>131</v>
      </c>
      <c r="O48" s="253" t="s">
        <v>245</v>
      </c>
      <c r="P48" s="287" t="s">
        <v>24</v>
      </c>
      <c r="Q48" s="173"/>
      <c r="R48" s="173"/>
    </row>
    <row r="49" spans="1:46" s="1" customFormat="1" ht="45" x14ac:dyDescent="0.35">
      <c r="A49" s="340"/>
      <c r="B49" s="341"/>
      <c r="C49" s="217" t="s">
        <v>31</v>
      </c>
      <c r="D49" s="212" t="s">
        <v>204</v>
      </c>
      <c r="E49" s="212" t="s">
        <v>204</v>
      </c>
      <c r="F49" s="212" t="s">
        <v>204</v>
      </c>
      <c r="G49" s="212" t="s">
        <v>204</v>
      </c>
      <c r="H49" s="235" t="s">
        <v>204</v>
      </c>
      <c r="I49" s="214" t="s">
        <v>93</v>
      </c>
      <c r="J49" s="164"/>
      <c r="K49" s="218"/>
      <c r="L49" s="164"/>
      <c r="M49" s="3" t="s">
        <v>93</v>
      </c>
      <c r="N49" s="269" t="s">
        <v>244</v>
      </c>
      <c r="O49" s="297" t="s">
        <v>249</v>
      </c>
      <c r="P49" s="287" t="s">
        <v>24</v>
      </c>
      <c r="Q49" s="173"/>
      <c r="R49" s="173"/>
    </row>
    <row r="50" spans="1:46" s="1" customFormat="1" ht="21" customHeight="1" x14ac:dyDescent="0.35">
      <c r="A50" s="340"/>
      <c r="B50" s="341"/>
      <c r="C50" s="216"/>
      <c r="D50" s="228"/>
      <c r="E50" s="228"/>
      <c r="F50" s="228"/>
      <c r="G50" s="228"/>
      <c r="H50" s="228"/>
      <c r="I50" s="228"/>
      <c r="J50" s="40"/>
      <c r="K50" s="276"/>
      <c r="L50" s="40"/>
      <c r="M50" s="277"/>
      <c r="N50" s="277"/>
      <c r="O50" s="170"/>
      <c r="P50" s="283"/>
      <c r="Q50" s="173"/>
      <c r="R50" s="173"/>
    </row>
    <row r="51" spans="1:46" s="1" customFormat="1" ht="21" customHeight="1" x14ac:dyDescent="0.35">
      <c r="A51" s="340"/>
      <c r="B51" s="341"/>
      <c r="C51" s="216"/>
      <c r="D51" s="228"/>
      <c r="E51" s="228"/>
      <c r="F51" s="228"/>
      <c r="G51" s="228"/>
      <c r="H51" s="228"/>
      <c r="I51" s="228"/>
      <c r="J51" s="40"/>
      <c r="K51" s="276"/>
      <c r="L51" s="40"/>
      <c r="M51" s="277"/>
      <c r="N51" s="277"/>
      <c r="O51" s="170"/>
      <c r="P51" s="169"/>
      <c r="Q51" s="173"/>
      <c r="R51" s="173"/>
    </row>
    <row r="52" spans="1:46" ht="21.75" thickBot="1" x14ac:dyDescent="0.3">
      <c r="A52" s="1"/>
      <c r="B52" s="1"/>
      <c r="C52" s="4"/>
      <c r="D52" s="4"/>
      <c r="E52" s="4"/>
      <c r="F52" s="6"/>
      <c r="G52" s="16"/>
      <c r="H52" s="4"/>
      <c r="I52" s="6"/>
      <c r="J52" s="4"/>
      <c r="K52" s="16"/>
      <c r="L52" s="4"/>
      <c r="M52" s="5"/>
      <c r="N52" s="5"/>
      <c r="O52" s="16"/>
      <c r="Q52" s="173"/>
      <c r="R52" s="173"/>
      <c r="AC52" s="1"/>
      <c r="AD52" s="1"/>
      <c r="AE52" s="1"/>
      <c r="AF52" s="1"/>
      <c r="AG52" s="1"/>
      <c r="AH52" s="1"/>
      <c r="AI52" s="1"/>
      <c r="AJ52" s="1"/>
      <c r="AK52" s="1"/>
      <c r="AL52" s="1"/>
      <c r="AM52" s="1"/>
      <c r="AN52" s="1"/>
      <c r="AO52" s="1"/>
      <c r="AP52" s="1"/>
      <c r="AQ52" s="1"/>
      <c r="AR52" s="1"/>
      <c r="AS52" s="1"/>
      <c r="AT52" s="1"/>
    </row>
    <row r="53" spans="1:46" ht="240.75" customHeight="1" thickBot="1" x14ac:dyDescent="0.3">
      <c r="A53" s="335" t="s">
        <v>254</v>
      </c>
      <c r="B53" s="336"/>
      <c r="C53" s="336"/>
      <c r="D53" s="342" t="s">
        <v>366</v>
      </c>
      <c r="E53" s="336"/>
      <c r="F53" s="336"/>
      <c r="G53" s="336"/>
      <c r="H53" s="336"/>
      <c r="I53" s="343"/>
      <c r="J53" s="123"/>
      <c r="K53" s="111"/>
      <c r="L53" s="177"/>
      <c r="M53" s="32"/>
      <c r="N53" s="32"/>
      <c r="O53" s="32"/>
      <c r="P53" s="32"/>
      <c r="Q53" s="332"/>
      <c r="R53" s="332"/>
      <c r="AC53" s="1"/>
      <c r="AD53" s="1"/>
      <c r="AE53" s="1"/>
      <c r="AF53" s="1"/>
      <c r="AG53" s="1"/>
      <c r="AH53" s="1"/>
      <c r="AI53" s="1"/>
      <c r="AJ53" s="1"/>
      <c r="AK53" s="1"/>
      <c r="AL53" s="1"/>
      <c r="AM53" s="1"/>
      <c r="AN53" s="1"/>
      <c r="AO53" s="1"/>
      <c r="AP53" s="1"/>
      <c r="AQ53" s="1"/>
      <c r="AR53" s="1"/>
      <c r="AS53" s="1"/>
      <c r="AT53" s="1"/>
    </row>
    <row r="54" spans="1:46" ht="23.25" hidden="1" x14ac:dyDescent="0.35">
      <c r="A54" s="19"/>
      <c r="B54" s="20"/>
      <c r="C54" s="6"/>
      <c r="D54" s="6"/>
      <c r="E54" s="6"/>
      <c r="F54" s="5"/>
      <c r="G54" s="120"/>
      <c r="H54" s="6"/>
      <c r="I54" s="5"/>
      <c r="J54" s="6"/>
      <c r="K54" s="5"/>
      <c r="L54" s="6"/>
      <c r="M54" s="5"/>
      <c r="N54" s="5"/>
      <c r="O54" s="5"/>
      <c r="Q54" s="173"/>
      <c r="R54" s="173"/>
      <c r="AC54" s="1"/>
      <c r="AD54" s="1"/>
      <c r="AE54" s="1"/>
      <c r="AF54" s="1"/>
      <c r="AG54" s="1"/>
      <c r="AH54" s="1"/>
      <c r="AI54" s="1"/>
      <c r="AJ54" s="1"/>
      <c r="AK54" s="1"/>
      <c r="AL54" s="1"/>
      <c r="AM54" s="1"/>
      <c r="AN54" s="1"/>
      <c r="AO54" s="1"/>
      <c r="AP54" s="1"/>
      <c r="AQ54" s="1"/>
      <c r="AR54" s="1"/>
      <c r="AS54" s="1"/>
      <c r="AT54" s="1"/>
    </row>
    <row r="55" spans="1:46" ht="21" hidden="1" x14ac:dyDescent="0.25">
      <c r="A55" s="1"/>
      <c r="B55" s="1"/>
      <c r="C55" s="17"/>
      <c r="D55" s="71" t="s">
        <v>39</v>
      </c>
      <c r="E55" s="17"/>
      <c r="F55" s="7"/>
      <c r="G55" s="121"/>
      <c r="H55" s="17"/>
      <c r="I55" s="7"/>
      <c r="J55" s="17"/>
      <c r="L55" s="17"/>
      <c r="M55" s="5"/>
      <c r="N55" s="5"/>
      <c r="O55" s="17"/>
      <c r="Q55" s="173"/>
      <c r="R55" s="173"/>
      <c r="AC55" s="1"/>
      <c r="AD55" s="1"/>
      <c r="AE55" s="1"/>
      <c r="AF55" s="1"/>
      <c r="AG55" s="1"/>
      <c r="AH55" s="1"/>
      <c r="AI55" s="1"/>
      <c r="AJ55" s="1"/>
      <c r="AK55" s="1"/>
      <c r="AL55" s="1"/>
      <c r="AM55" s="1"/>
      <c r="AN55" s="1"/>
      <c r="AO55" s="1"/>
      <c r="AP55" s="1"/>
      <c r="AQ55" s="1"/>
      <c r="AR55" s="1"/>
      <c r="AS55" s="1"/>
      <c r="AT55" s="1"/>
    </row>
    <row r="56" spans="1:46" ht="21" hidden="1" customHeight="1" x14ac:dyDescent="0.25">
      <c r="A56" s="333" t="s">
        <v>32</v>
      </c>
      <c r="B56" s="334"/>
      <c r="C56" s="42" t="s">
        <v>11</v>
      </c>
      <c r="D56" s="13" t="s">
        <v>78</v>
      </c>
      <c r="E56" s="13" t="s">
        <v>78</v>
      </c>
      <c r="F56" s="154" t="s">
        <v>78</v>
      </c>
      <c r="G56" s="43"/>
      <c r="H56" s="154" t="s">
        <v>78</v>
      </c>
      <c r="I56" s="45"/>
      <c r="J56" s="13"/>
      <c r="K56" s="80"/>
      <c r="L56" s="13"/>
      <c r="M56" s="15"/>
      <c r="N56" s="30"/>
      <c r="P56" s="68"/>
      <c r="Q56" s="173"/>
      <c r="R56" s="173"/>
      <c r="AC56" s="1"/>
      <c r="AD56" s="1"/>
      <c r="AE56" s="1"/>
      <c r="AF56" s="1"/>
      <c r="AG56" s="1"/>
      <c r="AH56" s="1"/>
      <c r="AI56" s="1"/>
      <c r="AJ56" s="1"/>
      <c r="AK56" s="1"/>
      <c r="AL56" s="1"/>
      <c r="AM56" s="1"/>
      <c r="AN56" s="1"/>
      <c r="AO56" s="1"/>
      <c r="AP56" s="1"/>
      <c r="AQ56" s="1"/>
      <c r="AR56" s="1"/>
      <c r="AS56" s="1"/>
      <c r="AT56" s="1"/>
    </row>
    <row r="57" spans="1:46" ht="21" hidden="1" customHeight="1" x14ac:dyDescent="0.25">
      <c r="A57" s="333"/>
      <c r="B57" s="334"/>
      <c r="C57" s="59" t="s">
        <v>5</v>
      </c>
      <c r="D57" s="38"/>
      <c r="E57" s="38"/>
      <c r="F57" s="77"/>
      <c r="G57" s="44"/>
      <c r="H57" s="154"/>
      <c r="I57" s="118"/>
      <c r="J57" s="38"/>
      <c r="K57" s="81"/>
      <c r="L57" s="38"/>
      <c r="M57" s="21"/>
      <c r="N57" s="31"/>
      <c r="O57" s="2"/>
      <c r="P57" s="68"/>
      <c r="Q57" s="173"/>
      <c r="R57" s="173"/>
      <c r="AC57" s="1"/>
      <c r="AD57" s="1"/>
      <c r="AE57" s="1"/>
      <c r="AF57" s="1"/>
      <c r="AG57" s="1"/>
      <c r="AH57" s="1"/>
      <c r="AI57" s="1"/>
      <c r="AJ57" s="1"/>
      <c r="AK57" s="1"/>
      <c r="AL57" s="1"/>
      <c r="AM57" s="1"/>
      <c r="AN57" s="1"/>
      <c r="AO57" s="1"/>
      <c r="AP57" s="1"/>
      <c r="AQ57" s="1"/>
      <c r="AR57" s="1"/>
      <c r="AS57" s="1"/>
      <c r="AT57" s="1"/>
    </row>
    <row r="58" spans="1:46" ht="21" hidden="1" customHeight="1" x14ac:dyDescent="0.25">
      <c r="A58" s="333"/>
      <c r="B58" s="334"/>
      <c r="C58" s="59" t="s">
        <v>6</v>
      </c>
      <c r="D58" s="12"/>
      <c r="E58" s="12"/>
      <c r="F58" s="154"/>
      <c r="G58" s="43"/>
      <c r="H58" s="154"/>
      <c r="I58" s="119"/>
      <c r="J58" s="12"/>
      <c r="K58" s="80"/>
      <c r="L58" s="12"/>
      <c r="M58" s="15"/>
      <c r="N58" s="30"/>
      <c r="O58" s="18"/>
      <c r="P58" s="68"/>
      <c r="Q58" s="173"/>
      <c r="R58" s="173"/>
      <c r="AC58" s="1"/>
      <c r="AD58" s="1"/>
      <c r="AE58" s="1"/>
      <c r="AF58" s="1"/>
      <c r="AG58" s="1"/>
      <c r="AH58" s="1"/>
      <c r="AI58" s="1"/>
      <c r="AJ58" s="1"/>
      <c r="AK58" s="1"/>
      <c r="AL58" s="1"/>
      <c r="AM58" s="1"/>
      <c r="AN58" s="1"/>
      <c r="AO58" s="1"/>
      <c r="AP58" s="1"/>
      <c r="AQ58" s="1"/>
      <c r="AR58" s="1"/>
      <c r="AS58" s="1"/>
      <c r="AT58" s="1"/>
    </row>
    <row r="59" spans="1:46" ht="21" hidden="1" customHeight="1" x14ac:dyDescent="0.3">
      <c r="A59" s="333"/>
      <c r="B59" s="334"/>
      <c r="C59" s="42" t="s">
        <v>16</v>
      </c>
      <c r="D59" s="39"/>
      <c r="E59" s="39"/>
      <c r="F59" s="154"/>
      <c r="G59" s="44"/>
      <c r="H59" s="154"/>
      <c r="I59" s="45"/>
      <c r="J59" s="39"/>
      <c r="K59" s="80"/>
      <c r="L59" s="39"/>
      <c r="M59" s="15"/>
      <c r="N59" s="15"/>
      <c r="O59" s="171"/>
      <c r="P59" s="169"/>
      <c r="Q59" s="173"/>
      <c r="R59" s="173"/>
      <c r="AC59" s="1"/>
      <c r="AD59" s="1"/>
      <c r="AE59" s="1"/>
      <c r="AF59" s="1"/>
      <c r="AG59" s="1"/>
      <c r="AH59" s="1"/>
      <c r="AI59" s="1"/>
      <c r="AJ59" s="1"/>
      <c r="AK59" s="1"/>
      <c r="AL59" s="1"/>
      <c r="AM59" s="1"/>
      <c r="AN59" s="1"/>
      <c r="AO59" s="1"/>
      <c r="AP59" s="1"/>
      <c r="AQ59" s="1"/>
      <c r="AR59" s="1"/>
      <c r="AS59" s="1"/>
      <c r="AT59" s="1"/>
    </row>
    <row r="60" spans="1:46" ht="21" hidden="1" customHeight="1" x14ac:dyDescent="0.3">
      <c r="A60" s="333"/>
      <c r="B60" s="334"/>
      <c r="C60" s="61" t="s">
        <v>15</v>
      </c>
      <c r="D60" s="24"/>
      <c r="E60" s="24"/>
      <c r="F60" s="154"/>
      <c r="G60" s="43"/>
      <c r="H60" s="154"/>
      <c r="I60" s="45"/>
      <c r="J60" s="24"/>
      <c r="K60" s="80"/>
      <c r="L60" s="24"/>
      <c r="M60" s="15"/>
      <c r="N60" s="15"/>
      <c r="O60" s="171"/>
      <c r="P60" s="169"/>
      <c r="Q60" s="173"/>
      <c r="R60" s="173"/>
      <c r="AC60" s="1"/>
      <c r="AD60" s="1"/>
      <c r="AE60" s="1"/>
      <c r="AF60" s="1"/>
      <c r="AG60" s="1"/>
      <c r="AH60" s="1"/>
      <c r="AI60" s="1"/>
      <c r="AJ60" s="1"/>
      <c r="AK60" s="1"/>
      <c r="AL60" s="1"/>
      <c r="AM60" s="1"/>
      <c r="AN60" s="1"/>
      <c r="AO60" s="1"/>
      <c r="AP60" s="1"/>
      <c r="AQ60" s="1"/>
      <c r="AR60" s="1"/>
      <c r="AS60" s="1"/>
      <c r="AT60" s="1"/>
    </row>
    <row r="61" spans="1:46" ht="21" hidden="1" customHeight="1" x14ac:dyDescent="0.3">
      <c r="A61" s="333"/>
      <c r="B61" s="334"/>
      <c r="C61" s="58"/>
      <c r="D61" s="25"/>
      <c r="E61" s="25"/>
      <c r="F61" s="77"/>
      <c r="G61" s="43"/>
      <c r="H61" s="154"/>
      <c r="I61" s="45"/>
      <c r="J61" s="25"/>
      <c r="K61" s="81"/>
      <c r="L61" s="25"/>
      <c r="M61" s="15"/>
      <c r="N61" s="30"/>
      <c r="O61" s="171"/>
      <c r="P61" s="169"/>
      <c r="Q61" s="173"/>
      <c r="R61" s="173"/>
      <c r="AC61" s="1"/>
      <c r="AD61" s="1"/>
      <c r="AE61" s="1"/>
      <c r="AF61" s="1"/>
      <c r="AG61" s="1"/>
      <c r="AH61" s="1"/>
      <c r="AI61" s="1"/>
      <c r="AJ61" s="1"/>
      <c r="AK61" s="1"/>
      <c r="AL61" s="1"/>
      <c r="AM61" s="1"/>
      <c r="AN61" s="1"/>
      <c r="AO61" s="1"/>
      <c r="AP61" s="1"/>
      <c r="AQ61" s="1"/>
      <c r="AR61" s="1"/>
      <c r="AS61" s="1"/>
      <c r="AT61" s="1"/>
    </row>
    <row r="62" spans="1:46" ht="21.75" hidden="1" thickBot="1" x14ac:dyDescent="0.3">
      <c r="A62" s="22"/>
      <c r="B62" s="22"/>
      <c r="C62" s="23"/>
      <c r="D62" s="6"/>
      <c r="E62" s="6"/>
      <c r="F62" s="6"/>
      <c r="G62" s="23"/>
      <c r="H62" s="23"/>
      <c r="I62" s="23"/>
      <c r="J62" s="23"/>
      <c r="K62" s="23"/>
      <c r="L62" s="23"/>
      <c r="M62" s="16"/>
      <c r="N62" s="16"/>
      <c r="O62" s="161" t="s">
        <v>79</v>
      </c>
      <c r="Q62" s="173"/>
      <c r="R62" s="173"/>
      <c r="AC62" s="1"/>
      <c r="AD62" s="1"/>
      <c r="AE62" s="1"/>
      <c r="AF62" s="1"/>
      <c r="AG62" s="1"/>
      <c r="AH62" s="1"/>
      <c r="AI62" s="1"/>
      <c r="AJ62" s="1"/>
      <c r="AK62" s="1"/>
      <c r="AL62" s="1"/>
      <c r="AM62" s="1"/>
      <c r="AN62" s="1"/>
      <c r="AO62" s="1"/>
      <c r="AP62" s="1"/>
      <c r="AQ62" s="1"/>
      <c r="AR62" s="1"/>
      <c r="AS62" s="1"/>
      <c r="AT62" s="1"/>
    </row>
    <row r="63" spans="1:46" ht="60" hidden="1" customHeight="1" x14ac:dyDescent="0.35">
      <c r="A63" s="335" t="s">
        <v>29</v>
      </c>
      <c r="B63" s="336"/>
      <c r="C63" s="336"/>
      <c r="D63" s="123" t="s">
        <v>80</v>
      </c>
      <c r="E63" s="123"/>
      <c r="F63" s="111"/>
      <c r="G63" s="113"/>
      <c r="H63" s="177"/>
      <c r="I63" s="112"/>
      <c r="J63" s="123"/>
      <c r="K63" s="111"/>
      <c r="L63" s="177"/>
      <c r="M63" s="33"/>
      <c r="N63" s="32"/>
      <c r="O63" s="32"/>
      <c r="P63" s="32"/>
      <c r="Q63" s="173"/>
      <c r="R63" s="173"/>
      <c r="AC63" s="1"/>
      <c r="AD63" s="1"/>
      <c r="AE63" s="1"/>
      <c r="AF63" s="1"/>
      <c r="AG63" s="1"/>
      <c r="AH63" s="1"/>
      <c r="AI63" s="1"/>
      <c r="AJ63" s="1"/>
      <c r="AK63" s="1"/>
      <c r="AL63" s="1"/>
      <c r="AM63" s="1"/>
      <c r="AN63" s="1"/>
      <c r="AO63" s="1"/>
      <c r="AP63" s="1"/>
      <c r="AQ63" s="1"/>
      <c r="AR63" s="1"/>
      <c r="AS63" s="1"/>
      <c r="AT63" s="1"/>
    </row>
    <row r="64" spans="1:46" s="1" customFormat="1" x14ac:dyDescent="0.25">
      <c r="Q64" s="173"/>
      <c r="R64" s="173"/>
    </row>
    <row r="65" spans="1:18" s="1" customFormat="1" ht="23.25" x14ac:dyDescent="0.35">
      <c r="A65" s="74" t="s">
        <v>20</v>
      </c>
      <c r="B65" s="75"/>
      <c r="Q65" s="173"/>
      <c r="R65" s="173"/>
    </row>
    <row r="66" spans="1:18" s="1" customFormat="1" ht="21" x14ac:dyDescent="0.35">
      <c r="A66" s="67"/>
      <c r="B66" s="75" t="s">
        <v>21</v>
      </c>
    </row>
    <row r="67" spans="1:18" s="1" customFormat="1" ht="21" x14ac:dyDescent="0.35">
      <c r="A67" s="67"/>
      <c r="B67" s="75" t="s">
        <v>22</v>
      </c>
    </row>
    <row r="68" spans="1:18" s="1" customFormat="1" ht="21" x14ac:dyDescent="0.35">
      <c r="A68" s="67"/>
      <c r="B68" s="75" t="s">
        <v>23</v>
      </c>
    </row>
    <row r="69" spans="1:18" s="1" customFormat="1" ht="21" x14ac:dyDescent="0.35">
      <c r="A69" s="67"/>
      <c r="B69" s="75" t="s">
        <v>24</v>
      </c>
    </row>
    <row r="70" spans="1:18" s="1" customFormat="1" ht="21" x14ac:dyDescent="0.35">
      <c r="A70" s="67"/>
      <c r="B70" s="75" t="s">
        <v>25</v>
      </c>
    </row>
    <row r="71" spans="1:18" s="1" customFormat="1" ht="21" x14ac:dyDescent="0.35">
      <c r="A71" s="67"/>
      <c r="B71" s="75" t="s">
        <v>26</v>
      </c>
    </row>
    <row r="72" spans="1:18" s="1" customFormat="1" ht="21" x14ac:dyDescent="0.35">
      <c r="A72" s="67"/>
      <c r="B72" s="75" t="s">
        <v>27</v>
      </c>
    </row>
    <row r="73" spans="1:18" s="1" customFormat="1" ht="21" x14ac:dyDescent="0.35">
      <c r="A73" s="67"/>
      <c r="B73" s="75"/>
    </row>
  </sheetData>
  <mergeCells count="30">
    <mergeCell ref="J3:J5"/>
    <mergeCell ref="K3:K5"/>
    <mergeCell ref="L3:L5"/>
    <mergeCell ref="A4:B4"/>
    <mergeCell ref="A5:B5"/>
    <mergeCell ref="H3:H5"/>
    <mergeCell ref="I3:I5"/>
    <mergeCell ref="D3:D5"/>
    <mergeCell ref="E3:E5"/>
    <mergeCell ref="F3:F5"/>
    <mergeCell ref="G3:G5"/>
    <mergeCell ref="A24:B24"/>
    <mergeCell ref="C22:C25"/>
    <mergeCell ref="A25:B25"/>
    <mergeCell ref="A26:B26"/>
    <mergeCell ref="A40:B44"/>
    <mergeCell ref="A22:B22"/>
    <mergeCell ref="Q53:R53"/>
    <mergeCell ref="A56:B61"/>
    <mergeCell ref="A63:C63"/>
    <mergeCell ref="Q27:R27"/>
    <mergeCell ref="A28:B30"/>
    <mergeCell ref="Q29:R29"/>
    <mergeCell ref="Q32:R32"/>
    <mergeCell ref="A33:B37"/>
    <mergeCell ref="A47:B51"/>
    <mergeCell ref="A53:C53"/>
    <mergeCell ref="N33:N37"/>
    <mergeCell ref="D53:I53"/>
    <mergeCell ref="O33:O37"/>
  </mergeCells>
  <pageMargins left="0.70866141732283472" right="0.70866141732283472" top="0.74803149606299213" bottom="0.74803149606299213" header="0.31496062992125984" footer="0.31496062992125984"/>
  <pageSetup paperSize="8" orientation="landscape"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A23"/>
  <sheetViews>
    <sheetView zoomScaleNormal="100" workbookViewId="0">
      <selection activeCell="A2" sqref="A2"/>
    </sheetView>
  </sheetViews>
  <sheetFormatPr defaultRowHeight="15.75" x14ac:dyDescent="0.25"/>
  <cols>
    <col min="1" max="1" width="131.5" style="89" customWidth="1"/>
  </cols>
  <sheetData>
    <row r="1" spans="1:1" s="124" customFormat="1" ht="36" x14ac:dyDescent="0.5">
      <c r="A1" s="87" t="s">
        <v>35</v>
      </c>
    </row>
    <row r="2" spans="1:1" s="1" customFormat="1" x14ac:dyDescent="0.25">
      <c r="A2" s="88" t="s">
        <v>413</v>
      </c>
    </row>
    <row r="3" spans="1:1" s="1" customFormat="1" ht="31.5" x14ac:dyDescent="0.25">
      <c r="A3" s="91" t="s">
        <v>42</v>
      </c>
    </row>
    <row r="4" spans="1:1" s="1" customFormat="1" ht="382.5" customHeight="1" x14ac:dyDescent="0.25">
      <c r="A4" s="91" t="s">
        <v>361</v>
      </c>
    </row>
    <row r="5" spans="1:1" s="1" customFormat="1" ht="110.25" x14ac:dyDescent="0.25">
      <c r="A5" s="91" t="s">
        <v>362</v>
      </c>
    </row>
    <row r="6" spans="1:1" s="1" customFormat="1" x14ac:dyDescent="0.25">
      <c r="A6" s="126"/>
    </row>
    <row r="7" spans="1:1" s="1" customFormat="1" x14ac:dyDescent="0.25">
      <c r="A7" s="126"/>
    </row>
    <row r="8" spans="1:1" s="1" customFormat="1" x14ac:dyDescent="0.25">
      <c r="A8" s="126"/>
    </row>
    <row r="9" spans="1:1" s="1" customFormat="1" x14ac:dyDescent="0.25">
      <c r="A9" s="126"/>
    </row>
    <row r="10" spans="1:1" s="1" customFormat="1" x14ac:dyDescent="0.25">
      <c r="A10" s="126"/>
    </row>
    <row r="11" spans="1:1" s="1" customFormat="1" x14ac:dyDescent="0.25">
      <c r="A11" s="126"/>
    </row>
    <row r="12" spans="1:1" s="1" customFormat="1" x14ac:dyDescent="0.25">
      <c r="A12" s="126"/>
    </row>
    <row r="13" spans="1:1" s="1" customFormat="1" x14ac:dyDescent="0.25">
      <c r="A13" s="126"/>
    </row>
    <row r="14" spans="1:1" s="1" customFormat="1" x14ac:dyDescent="0.25">
      <c r="A14" s="126"/>
    </row>
    <row r="15" spans="1:1" s="1" customFormat="1" x14ac:dyDescent="0.25">
      <c r="A15" s="126"/>
    </row>
    <row r="16" spans="1:1" s="1" customFormat="1" x14ac:dyDescent="0.25">
      <c r="A16" s="126"/>
    </row>
    <row r="17" spans="1:1" s="1" customFormat="1" x14ac:dyDescent="0.25">
      <c r="A17" s="126"/>
    </row>
    <row r="18" spans="1:1" s="1" customFormat="1" x14ac:dyDescent="0.25">
      <c r="A18" s="126"/>
    </row>
    <row r="19" spans="1:1" s="1" customFormat="1" x14ac:dyDescent="0.25">
      <c r="A19" s="126"/>
    </row>
    <row r="20" spans="1:1" s="1" customFormat="1" x14ac:dyDescent="0.25">
      <c r="A20" s="126"/>
    </row>
    <row r="21" spans="1:1" s="1" customFormat="1" x14ac:dyDescent="0.25">
      <c r="A21" s="126"/>
    </row>
    <row r="22" spans="1:1" s="1" customFormat="1" x14ac:dyDescent="0.25">
      <c r="A22" s="126"/>
    </row>
    <row r="23" spans="1:1" s="1" customFormat="1" x14ac:dyDescent="0.25">
      <c r="A23" s="1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78"/>
  <sheetViews>
    <sheetView zoomScale="70" zoomScaleNormal="70" workbookViewId="0">
      <pane xSplit="2" ySplit="2" topLeftCell="C3" activePane="bottomRight" state="frozen"/>
      <selection pane="topRight" activeCell="C1" sqref="C1"/>
      <selection pane="bottomLeft" activeCell="A3" sqref="A3"/>
      <selection pane="bottomRight" activeCell="N41" sqref="N41"/>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75" customWidth="1"/>
    <col min="16" max="28" width="35.75" style="1"/>
  </cols>
  <sheetData>
    <row r="1" spans="1:46" s="1" customFormat="1" ht="58.5" customHeight="1" thickBot="1" x14ac:dyDescent="0.3">
      <c r="A1" s="114" t="s">
        <v>58</v>
      </c>
      <c r="B1" s="114"/>
      <c r="C1" s="114"/>
      <c r="D1" s="115"/>
      <c r="E1" s="115"/>
      <c r="F1" s="115"/>
      <c r="G1" s="115"/>
      <c r="H1" s="115"/>
      <c r="I1" s="115"/>
      <c r="J1" s="115"/>
      <c r="K1" s="115"/>
      <c r="L1" s="115"/>
      <c r="M1" s="115"/>
      <c r="N1" s="115"/>
      <c r="O1" s="115"/>
      <c r="P1" s="115"/>
      <c r="Q1" s="125"/>
      <c r="R1" s="125"/>
      <c r="S1" s="125"/>
      <c r="T1" s="125"/>
    </row>
    <row r="2" spans="1:46" ht="27" thickBot="1" x14ac:dyDescent="0.3">
      <c r="A2" s="50"/>
      <c r="B2" s="50"/>
      <c r="C2" s="64" t="s">
        <v>12</v>
      </c>
      <c r="D2" s="53" t="s">
        <v>0</v>
      </c>
      <c r="E2" s="53" t="s">
        <v>1</v>
      </c>
      <c r="F2" s="53" t="s">
        <v>8</v>
      </c>
      <c r="G2" s="53" t="s">
        <v>19</v>
      </c>
      <c r="H2" s="53" t="s">
        <v>33</v>
      </c>
      <c r="I2" s="53" t="s">
        <v>9</v>
      </c>
      <c r="J2" s="53" t="s">
        <v>34</v>
      </c>
      <c r="K2" s="53" t="s">
        <v>18</v>
      </c>
      <c r="L2" s="53" t="s">
        <v>17</v>
      </c>
      <c r="M2" s="1"/>
      <c r="N2" s="1"/>
      <c r="O2" s="1"/>
      <c r="U2"/>
      <c r="V2"/>
      <c r="W2"/>
      <c r="X2"/>
      <c r="Y2"/>
      <c r="Z2"/>
      <c r="AA2"/>
      <c r="AB2"/>
    </row>
    <row r="3" spans="1:46" s="1" customFormat="1" ht="26.25" x14ac:dyDescent="0.25">
      <c r="A3" s="54"/>
      <c r="B3" s="54"/>
      <c r="C3" s="47"/>
      <c r="D3" s="351"/>
      <c r="E3" s="351"/>
      <c r="F3" s="351"/>
      <c r="G3" s="351"/>
      <c r="H3" s="351"/>
      <c r="I3" s="351"/>
      <c r="J3" s="351"/>
      <c r="K3" s="351"/>
      <c r="L3" s="351"/>
    </row>
    <row r="4" spans="1:46" s="1" customFormat="1" ht="26.25" x14ac:dyDescent="0.25">
      <c r="A4" s="353" t="s">
        <v>43</v>
      </c>
      <c r="B4" s="353"/>
      <c r="C4" s="148">
        <v>33516</v>
      </c>
      <c r="D4" s="352"/>
      <c r="E4" s="352"/>
      <c r="F4" s="352"/>
      <c r="G4" s="352"/>
      <c r="H4" s="352"/>
      <c r="I4" s="352"/>
      <c r="J4" s="352"/>
      <c r="K4" s="352"/>
      <c r="L4" s="352"/>
    </row>
    <row r="5" spans="1:46" s="1" customFormat="1" ht="26.25" x14ac:dyDescent="0.25">
      <c r="A5" s="353" t="s">
        <v>289</v>
      </c>
      <c r="B5" s="353"/>
      <c r="C5" s="78">
        <f>C4*1.05</f>
        <v>35191.800000000003</v>
      </c>
      <c r="D5" s="352"/>
      <c r="E5" s="352"/>
      <c r="F5" s="352"/>
      <c r="G5" s="352"/>
      <c r="H5" s="352"/>
      <c r="I5" s="352"/>
      <c r="J5" s="352"/>
      <c r="K5" s="352"/>
      <c r="L5" s="352"/>
    </row>
    <row r="6" spans="1:46" s="1" customFormat="1" ht="26.25" x14ac:dyDescent="0.25">
      <c r="A6" s="47"/>
      <c r="B6" s="47"/>
      <c r="C6" s="47"/>
      <c r="D6" s="48"/>
      <c r="E6" s="48"/>
      <c r="F6" s="49"/>
      <c r="G6" s="49"/>
      <c r="H6" s="48"/>
      <c r="I6" s="49"/>
      <c r="J6" s="48"/>
      <c r="K6" s="49"/>
      <c r="L6" s="48"/>
    </row>
    <row r="7" spans="1:46" s="1" customFormat="1" ht="26.25" customHeight="1" x14ac:dyDescent="0.4">
      <c r="A7" s="130" t="s">
        <v>45</v>
      </c>
      <c r="B7" s="128" t="s">
        <v>44</v>
      </c>
      <c r="C7" s="77"/>
      <c r="D7" s="105">
        <f>(D8/$C$4)*100</f>
        <v>9.2403628117913836</v>
      </c>
      <c r="E7" s="105">
        <f t="shared" ref="E7:I7" si="0">(E8/$C$4)*100</f>
        <v>59.300035803795204</v>
      </c>
      <c r="F7" s="105">
        <f t="shared" si="0"/>
        <v>7.5784699844850216</v>
      </c>
      <c r="G7" s="92">
        <f>(G8/$C$4)*100</f>
        <v>1.1964434896765723</v>
      </c>
      <c r="H7" s="105">
        <f>(H8/$C$4)*100</f>
        <v>17.982456140350877</v>
      </c>
      <c r="I7" s="92">
        <f t="shared" si="0"/>
        <v>3.6728726578350641</v>
      </c>
      <c r="J7" s="95">
        <v>16.899999999999999</v>
      </c>
      <c r="K7" s="95">
        <v>79.599999999999994</v>
      </c>
      <c r="L7" s="95">
        <v>3.5</v>
      </c>
      <c r="M7" s="73"/>
    </row>
    <row r="8" spans="1:46" s="1" customFormat="1" ht="26.25" customHeight="1" x14ac:dyDescent="0.25">
      <c r="A8" s="136"/>
      <c r="B8" s="129" t="s">
        <v>62</v>
      </c>
      <c r="C8" s="77"/>
      <c r="D8" s="51">
        <v>3097</v>
      </c>
      <c r="E8" s="51">
        <v>19875</v>
      </c>
      <c r="F8" s="51">
        <v>2540</v>
      </c>
      <c r="G8" s="51">
        <v>401</v>
      </c>
      <c r="H8" s="51">
        <v>6027</v>
      </c>
      <c r="I8" s="51">
        <v>1231</v>
      </c>
      <c r="J8" s="96">
        <f>($H$8/100)*J7</f>
        <v>1018.563</v>
      </c>
      <c r="K8" s="96">
        <f>($H$8/100)*K7</f>
        <v>4797.4920000000002</v>
      </c>
      <c r="L8" s="96">
        <f>($H$8/100)*L7</f>
        <v>210.94500000000002</v>
      </c>
      <c r="M8" s="99"/>
    </row>
    <row r="9" spans="1:46" s="1" customFormat="1" ht="26.25" customHeight="1" x14ac:dyDescent="0.25">
      <c r="A9" s="130" t="s">
        <v>65</v>
      </c>
      <c r="B9" s="128" t="s">
        <v>63</v>
      </c>
      <c r="C9" s="77"/>
      <c r="D9" s="92">
        <v>2415.9879999999998</v>
      </c>
      <c r="E9" s="92">
        <v>19452.345000000001</v>
      </c>
      <c r="F9" s="92">
        <v>3577.1729999999998</v>
      </c>
      <c r="G9" s="92">
        <v>1.032</v>
      </c>
      <c r="H9" s="92">
        <v>7601.8869999999997</v>
      </c>
      <c r="I9" s="92">
        <v>3056.3820000000001</v>
      </c>
      <c r="J9" s="96"/>
      <c r="K9" s="96"/>
      <c r="L9" s="96"/>
      <c r="M9" s="157">
        <f>SUM(D9:I9)</f>
        <v>36104.807000000001</v>
      </c>
    </row>
    <row r="10" spans="1:46" s="1" customFormat="1" ht="26.25" customHeight="1" x14ac:dyDescent="0.25">
      <c r="A10" s="136"/>
      <c r="B10" s="129" t="s">
        <v>64</v>
      </c>
      <c r="C10" s="77"/>
      <c r="D10" s="93">
        <f>($C$5/100)*D7</f>
        <v>3251.8500000000004</v>
      </c>
      <c r="E10" s="93">
        <f t="shared" ref="E10:I10" si="1">($C$5/100)*E7</f>
        <v>20868.75</v>
      </c>
      <c r="F10" s="93">
        <f t="shared" si="1"/>
        <v>2667</v>
      </c>
      <c r="G10" s="93">
        <f>($C$5/100)*G7</f>
        <v>421.05</v>
      </c>
      <c r="H10" s="93">
        <f>($C$5/100)*H7</f>
        <v>6328.35</v>
      </c>
      <c r="I10" s="93">
        <f t="shared" si="1"/>
        <v>1292.5500000000002</v>
      </c>
      <c r="J10" s="97">
        <f>($H$10/100)*J7</f>
        <v>1069.4911500000001</v>
      </c>
      <c r="K10" s="97">
        <f>($H$10/100)*K7</f>
        <v>5037.3666000000003</v>
      </c>
      <c r="L10" s="97">
        <f>($H$10/100)*L7</f>
        <v>221.49225000000001</v>
      </c>
      <c r="M10" s="99"/>
    </row>
    <row r="11" spans="1:46" s="1" customFormat="1" ht="26.25" customHeight="1" x14ac:dyDescent="0.25">
      <c r="A11" s="130" t="s">
        <v>66</v>
      </c>
      <c r="B11" s="128" t="s">
        <v>69</v>
      </c>
      <c r="C11" s="77"/>
      <c r="D11" s="51">
        <v>623</v>
      </c>
      <c r="E11" s="51">
        <v>14625</v>
      </c>
      <c r="F11" s="52">
        <v>3092</v>
      </c>
      <c r="G11" s="52">
        <v>0</v>
      </c>
      <c r="H11" s="51">
        <v>6677</v>
      </c>
      <c r="I11" s="240">
        <v>2255</v>
      </c>
      <c r="J11" s="95">
        <v>5</v>
      </c>
      <c r="K11" s="98">
        <v>5026</v>
      </c>
      <c r="L11" s="95">
        <v>2</v>
      </c>
      <c r="M11" s="99"/>
    </row>
    <row r="12" spans="1:46" s="1" customFormat="1" ht="26.25" customHeight="1" x14ac:dyDescent="0.25">
      <c r="A12" s="130"/>
      <c r="B12" s="128" t="s">
        <v>75</v>
      </c>
      <c r="C12" s="77"/>
      <c r="D12" s="51">
        <v>168</v>
      </c>
      <c r="E12" s="51">
        <v>1058</v>
      </c>
      <c r="F12" s="52">
        <v>680</v>
      </c>
      <c r="G12" s="52">
        <v>0</v>
      </c>
      <c r="H12" s="51">
        <v>502</v>
      </c>
      <c r="I12" s="240">
        <v>282</v>
      </c>
      <c r="J12" s="95"/>
      <c r="K12" s="98"/>
      <c r="L12" s="95"/>
      <c r="M12" s="99"/>
    </row>
    <row r="13" spans="1:46" s="1" customFormat="1" ht="26.25" customHeight="1" x14ac:dyDescent="0.25">
      <c r="B13" s="128" t="s">
        <v>70</v>
      </c>
      <c r="C13" s="77"/>
      <c r="D13" s="158">
        <f>168/D14</f>
        <v>0.21238938053097345</v>
      </c>
      <c r="E13" s="158">
        <f>168/E14</f>
        <v>1.0712236179302429E-2</v>
      </c>
      <c r="F13" s="159">
        <f>F12/F14</f>
        <v>0.18027571580063625</v>
      </c>
      <c r="G13" s="159"/>
      <c r="H13" s="158">
        <f>H12/H14</f>
        <v>6.9926173561777411E-2</v>
      </c>
      <c r="I13" s="241">
        <f>I12/I14</f>
        <v>0.11115490737091052</v>
      </c>
      <c r="J13" s="95">
        <v>30.61</v>
      </c>
      <c r="K13" s="98">
        <v>33.07</v>
      </c>
      <c r="L13" s="95">
        <v>455.3</v>
      </c>
      <c r="M13" s="99"/>
    </row>
    <row r="14" spans="1:46" s="1" customFormat="1" ht="26.25" x14ac:dyDescent="0.25">
      <c r="A14" s="47"/>
      <c r="B14" s="128" t="s">
        <v>67</v>
      </c>
      <c r="C14" s="132">
        <f>SUM(D14:I14)</f>
        <v>29962</v>
      </c>
      <c r="D14" s="66">
        <f t="shared" ref="D14:I14" si="2">D12+D11</f>
        <v>791</v>
      </c>
      <c r="E14" s="66">
        <f t="shared" si="2"/>
        <v>15683</v>
      </c>
      <c r="F14" s="102">
        <f t="shared" si="2"/>
        <v>3772</v>
      </c>
      <c r="G14" s="102">
        <f t="shared" si="2"/>
        <v>0</v>
      </c>
      <c r="H14" s="102">
        <f t="shared" si="2"/>
        <v>7179</v>
      </c>
      <c r="I14" s="102">
        <f t="shared" si="2"/>
        <v>2537</v>
      </c>
      <c r="J14" s="103">
        <f t="shared" ref="J14:L14" si="3">(J11/(100-J13))*100</f>
        <v>7.2056492289955321</v>
      </c>
      <c r="K14" s="103">
        <f t="shared" si="3"/>
        <v>7509.3381144479299</v>
      </c>
      <c r="L14" s="103">
        <f t="shared" si="3"/>
        <v>-0.56290458767238949</v>
      </c>
      <c r="M14" s="104"/>
    </row>
    <row r="15" spans="1:46" s="1" customFormat="1" ht="26.25" x14ac:dyDescent="0.25">
      <c r="A15" s="47"/>
      <c r="B15" s="47"/>
      <c r="C15" s="128"/>
      <c r="D15" s="94"/>
      <c r="E15" s="94"/>
      <c r="F15" s="94"/>
      <c r="G15" s="94"/>
      <c r="H15" s="94"/>
      <c r="I15" s="94"/>
      <c r="J15" s="94"/>
      <c r="K15" s="94"/>
      <c r="L15" s="94"/>
    </row>
    <row r="16" spans="1:46" ht="28.5" customHeight="1" x14ac:dyDescent="0.25">
      <c r="A16" s="130" t="s">
        <v>68</v>
      </c>
      <c r="B16" s="65"/>
      <c r="C16" s="141" t="s">
        <v>71</v>
      </c>
      <c r="D16" s="133">
        <f t="shared" ref="D16:I16" si="4">D11/D8</f>
        <v>0.20116241524055536</v>
      </c>
      <c r="E16" s="133">
        <f t="shared" si="4"/>
        <v>0.73584905660377353</v>
      </c>
      <c r="F16" s="147">
        <f t="shared" si="4"/>
        <v>1.2173228346456693</v>
      </c>
      <c r="G16" s="147">
        <f t="shared" si="4"/>
        <v>0</v>
      </c>
      <c r="H16" s="147">
        <f t="shared" si="4"/>
        <v>1.1078480172556828</v>
      </c>
      <c r="I16" s="147">
        <f t="shared" si="4"/>
        <v>1.8318440292445166</v>
      </c>
      <c r="J16" s="131">
        <f>J14/J8</f>
        <v>7.0743284696140859E-3</v>
      </c>
      <c r="K16" s="131">
        <f>K14/K8</f>
        <v>1.5652632905793131</v>
      </c>
      <c r="L16" s="131">
        <f>L14/L8</f>
        <v>-2.6684898322898833E-3</v>
      </c>
      <c r="M16" s="1"/>
      <c r="N16" s="1"/>
      <c r="O16" s="1"/>
      <c r="AC16" s="1"/>
      <c r="AD16" s="1"/>
      <c r="AE16" s="1"/>
      <c r="AF16" s="1"/>
      <c r="AG16" s="1"/>
      <c r="AH16" s="1"/>
      <c r="AI16" s="1"/>
      <c r="AJ16" s="1"/>
      <c r="AK16" s="1"/>
      <c r="AL16" s="1"/>
      <c r="AM16" s="1"/>
      <c r="AN16" s="1"/>
      <c r="AO16" s="1"/>
      <c r="AP16" s="1"/>
      <c r="AQ16" s="1"/>
      <c r="AR16" s="1"/>
      <c r="AS16" s="1"/>
      <c r="AT16" s="1"/>
    </row>
    <row r="17" spans="1:46" ht="28.5" customHeight="1" x14ac:dyDescent="0.25">
      <c r="A17" s="1"/>
      <c r="B17" s="46"/>
      <c r="C17" s="141" t="s">
        <v>72</v>
      </c>
      <c r="D17" s="133">
        <f>D11/D9</f>
        <v>0.25786551919959871</v>
      </c>
      <c r="E17" s="133">
        <f t="shared" ref="E17:I17" si="5">E11/E9</f>
        <v>0.75183737487691071</v>
      </c>
      <c r="F17" s="133">
        <f t="shared" si="5"/>
        <v>0.86436971317853517</v>
      </c>
      <c r="G17" s="133">
        <f t="shared" si="5"/>
        <v>0</v>
      </c>
      <c r="H17" s="133">
        <f t="shared" si="5"/>
        <v>0.87833455035572094</v>
      </c>
      <c r="I17" s="133">
        <f t="shared" si="5"/>
        <v>0.73780044510143039</v>
      </c>
      <c r="J17" s="100"/>
      <c r="K17" s="101"/>
      <c r="L17" s="100"/>
      <c r="M17" s="1"/>
      <c r="N17" s="1"/>
      <c r="O17" s="1"/>
      <c r="AC17" s="1"/>
      <c r="AD17" s="1"/>
      <c r="AE17" s="1"/>
      <c r="AF17" s="1"/>
      <c r="AG17" s="1"/>
      <c r="AH17" s="1"/>
      <c r="AI17" s="1"/>
      <c r="AJ17" s="1"/>
      <c r="AK17" s="1"/>
      <c r="AL17" s="1"/>
      <c r="AM17" s="1"/>
      <c r="AN17" s="1"/>
      <c r="AO17" s="1"/>
      <c r="AP17" s="1"/>
      <c r="AQ17" s="1"/>
      <c r="AR17" s="1"/>
      <c r="AS17" s="1"/>
      <c r="AT17" s="1"/>
    </row>
    <row r="18" spans="1:46" ht="28.5" customHeight="1" x14ac:dyDescent="0.25">
      <c r="A18" s="1"/>
      <c r="B18" s="46"/>
      <c r="C18" s="143" t="s">
        <v>73</v>
      </c>
      <c r="D18" s="144">
        <f>D14/D8</f>
        <v>0.25540845979980625</v>
      </c>
      <c r="E18" s="144">
        <f t="shared" ref="E18:I18" si="6">E14/E8</f>
        <v>0.78908176100628935</v>
      </c>
      <c r="F18" s="144">
        <f t="shared" si="6"/>
        <v>1.4850393700787401</v>
      </c>
      <c r="G18" s="144">
        <f t="shared" si="6"/>
        <v>0</v>
      </c>
      <c r="H18" s="144">
        <f t="shared" si="6"/>
        <v>1.1911398705823792</v>
      </c>
      <c r="I18" s="144">
        <f t="shared" si="6"/>
        <v>2.0609260763606825</v>
      </c>
      <c r="J18" s="100"/>
      <c r="K18" s="101"/>
      <c r="L18" s="100"/>
      <c r="M18" s="1"/>
      <c r="N18" s="1"/>
      <c r="O18" s="1"/>
      <c r="AC18" s="1"/>
      <c r="AD18" s="1"/>
      <c r="AE18" s="1"/>
      <c r="AF18" s="1"/>
      <c r="AG18" s="1"/>
      <c r="AH18" s="1"/>
      <c r="AI18" s="1"/>
      <c r="AJ18" s="1"/>
      <c r="AK18" s="1"/>
      <c r="AL18" s="1"/>
      <c r="AM18" s="1"/>
      <c r="AN18" s="1"/>
      <c r="AO18" s="1"/>
      <c r="AP18" s="1"/>
      <c r="AQ18" s="1"/>
      <c r="AR18" s="1"/>
      <c r="AS18" s="1"/>
      <c r="AT18" s="1"/>
    </row>
    <row r="19" spans="1:46" ht="28.5" customHeight="1" thickBot="1" x14ac:dyDescent="0.3">
      <c r="A19" s="1"/>
      <c r="B19" s="46"/>
      <c r="C19" s="142" t="s">
        <v>74</v>
      </c>
      <c r="D19" s="140">
        <f>D14/D9</f>
        <v>0.3274022884219624</v>
      </c>
      <c r="E19" s="140">
        <f t="shared" ref="E19:I19" si="7">E14/E9</f>
        <v>0.80622670428680954</v>
      </c>
      <c r="F19" s="140">
        <f t="shared" si="7"/>
        <v>1.0544639579914084</v>
      </c>
      <c r="G19" s="140">
        <f t="shared" si="7"/>
        <v>0</v>
      </c>
      <c r="H19" s="140">
        <f t="shared" si="7"/>
        <v>0.94437078583251766</v>
      </c>
      <c r="I19" s="140">
        <f t="shared" si="7"/>
        <v>0.83006639876821675</v>
      </c>
      <c r="J19" s="100"/>
      <c r="K19" s="101"/>
      <c r="L19" s="100"/>
      <c r="M19" s="1"/>
      <c r="N19" s="1"/>
      <c r="O19" s="1"/>
      <c r="AC19" s="1"/>
      <c r="AD19" s="1"/>
      <c r="AE19" s="1"/>
      <c r="AF19" s="1"/>
      <c r="AG19" s="1"/>
      <c r="AH19" s="1"/>
      <c r="AI19" s="1"/>
      <c r="AJ19" s="1"/>
      <c r="AK19" s="1"/>
      <c r="AL19" s="1"/>
      <c r="AM19" s="1"/>
      <c r="AN19" s="1"/>
      <c r="AO19" s="1"/>
      <c r="AP19" s="1"/>
      <c r="AQ19" s="1"/>
      <c r="AR19" s="1"/>
      <c r="AS19" s="1"/>
      <c r="AT19" s="1"/>
    </row>
    <row r="20" spans="1:46" ht="28.5" customHeight="1" x14ac:dyDescent="0.4">
      <c r="A20" s="1"/>
      <c r="B20" s="46"/>
      <c r="C20" s="146" t="s">
        <v>46</v>
      </c>
      <c r="D20" s="236">
        <f>D14/D10</f>
        <v>0.24324615219029166</v>
      </c>
      <c r="E20" s="236">
        <f>E14/E10</f>
        <v>0.75150643905360881</v>
      </c>
      <c r="F20" s="237">
        <f>F14/F10</f>
        <v>1.4143232095988001</v>
      </c>
      <c r="G20" s="237">
        <f t="shared" ref="G20:I20" si="8">G14/G10</f>
        <v>0</v>
      </c>
      <c r="H20" s="237">
        <f t="shared" si="8"/>
        <v>1.1344189243641707</v>
      </c>
      <c r="I20" s="237">
        <f t="shared" si="8"/>
        <v>1.9627867393911258</v>
      </c>
      <c r="J20" s="100"/>
      <c r="K20" s="101"/>
      <c r="L20" s="100"/>
      <c r="M20" s="1"/>
      <c r="N20" s="1"/>
      <c r="O20" s="1"/>
      <c r="AC20" s="1"/>
      <c r="AD20" s="1"/>
      <c r="AE20" s="1"/>
      <c r="AF20" s="1"/>
      <c r="AG20" s="1"/>
      <c r="AH20" s="1"/>
      <c r="AI20" s="1"/>
      <c r="AJ20" s="1"/>
      <c r="AK20" s="1"/>
      <c r="AL20" s="1"/>
      <c r="AM20" s="1"/>
      <c r="AN20" s="1"/>
      <c r="AO20" s="1"/>
      <c r="AP20" s="1"/>
      <c r="AQ20" s="1"/>
      <c r="AR20" s="1"/>
      <c r="AS20" s="1"/>
      <c r="AT20" s="1"/>
    </row>
    <row r="21" spans="1:46" ht="28.5" customHeight="1" thickBot="1" x14ac:dyDescent="0.3">
      <c r="A21" s="1"/>
      <c r="B21" s="46"/>
      <c r="C21" s="145" t="s">
        <v>47</v>
      </c>
      <c r="D21" s="238">
        <f t="shared" ref="D21:I21" si="9">D10-D14</f>
        <v>2460.8500000000004</v>
      </c>
      <c r="E21" s="238">
        <f t="shared" si="9"/>
        <v>5185.75</v>
      </c>
      <c r="F21" s="182">
        <f t="shared" si="9"/>
        <v>-1105</v>
      </c>
      <c r="G21" s="239">
        <f t="shared" si="9"/>
        <v>421.05</v>
      </c>
      <c r="H21" s="182">
        <f t="shared" si="9"/>
        <v>-850.64999999999964</v>
      </c>
      <c r="I21" s="182">
        <f t="shared" si="9"/>
        <v>-1244.4499999999998</v>
      </c>
      <c r="J21" s="131"/>
      <c r="K21" s="131"/>
      <c r="L21" s="131"/>
      <c r="M21" s="1"/>
      <c r="N21" s="1"/>
      <c r="O21" s="1"/>
      <c r="AC21" s="1"/>
      <c r="AD21" s="1"/>
      <c r="AE21" s="1"/>
      <c r="AF21" s="1"/>
      <c r="AG21" s="1"/>
      <c r="AH21" s="1"/>
      <c r="AI21" s="1"/>
      <c r="AJ21" s="1"/>
      <c r="AK21" s="1"/>
      <c r="AL21" s="1"/>
      <c r="AM21" s="1"/>
      <c r="AN21" s="1"/>
      <c r="AO21" s="1"/>
      <c r="AP21" s="1"/>
      <c r="AQ21" s="1"/>
      <c r="AR21" s="1"/>
      <c r="AS21" s="1"/>
      <c r="AT21" s="1"/>
    </row>
    <row r="22" spans="1:46" ht="31.5" customHeight="1" thickBot="1" x14ac:dyDescent="0.3">
      <c r="A22" s="354" t="s">
        <v>48</v>
      </c>
      <c r="B22" s="355"/>
      <c r="C22" s="356">
        <v>2</v>
      </c>
      <c r="D22" s="224" t="s">
        <v>85</v>
      </c>
      <c r="E22" s="224" t="s">
        <v>85</v>
      </c>
      <c r="F22" s="192" t="s">
        <v>85</v>
      </c>
      <c r="G22" s="224" t="s">
        <v>137</v>
      </c>
      <c r="H22" s="192" t="s">
        <v>85</v>
      </c>
      <c r="I22" s="192" t="s">
        <v>85</v>
      </c>
      <c r="J22" s="62"/>
      <c r="K22" s="62"/>
      <c r="L22" s="62"/>
      <c r="M22" s="1"/>
      <c r="O22" s="1"/>
      <c r="Q22" s="173"/>
      <c r="R22" s="173"/>
      <c r="AC22" s="1"/>
      <c r="AD22" s="1"/>
      <c r="AE22" s="1"/>
      <c r="AF22" s="1"/>
      <c r="AG22" s="1"/>
      <c r="AH22" s="1"/>
      <c r="AI22" s="1"/>
      <c r="AJ22" s="1"/>
      <c r="AK22" s="1"/>
      <c r="AL22" s="1"/>
      <c r="AM22" s="1"/>
      <c r="AN22" s="1"/>
      <c r="AO22" s="1"/>
      <c r="AP22" s="1"/>
      <c r="AQ22" s="1"/>
      <c r="AR22" s="1"/>
      <c r="AS22" s="1"/>
      <c r="AT22" s="1"/>
    </row>
    <row r="23" spans="1:46" s="73" customFormat="1" ht="27" thickBot="1" x14ac:dyDescent="0.45">
      <c r="A23" s="189" t="s">
        <v>118</v>
      </c>
      <c r="B23" s="190"/>
      <c r="C23" s="357"/>
      <c r="D23" s="154" t="s">
        <v>98</v>
      </c>
      <c r="E23" s="154" t="s">
        <v>311</v>
      </c>
      <c r="F23" s="193" t="s">
        <v>313</v>
      </c>
      <c r="G23" s="154" t="s">
        <v>99</v>
      </c>
      <c r="H23" s="193" t="s">
        <v>313</v>
      </c>
      <c r="I23" s="193" t="s">
        <v>318</v>
      </c>
      <c r="J23" s="187"/>
      <c r="K23" s="82"/>
      <c r="L23" s="82"/>
      <c r="M23" s="185"/>
      <c r="N23" s="185"/>
      <c r="O23" s="185"/>
      <c r="P23" s="186"/>
      <c r="Q23" s="174"/>
      <c r="R23" s="174"/>
    </row>
    <row r="24" spans="1:46" s="73" customFormat="1" ht="27" thickBot="1" x14ac:dyDescent="0.45">
      <c r="A24" s="349" t="s">
        <v>120</v>
      </c>
      <c r="B24" s="350"/>
      <c r="C24" s="357"/>
      <c r="D24" s="154"/>
      <c r="E24" s="154" t="s">
        <v>312</v>
      </c>
      <c r="F24" s="193" t="s">
        <v>314</v>
      </c>
      <c r="G24" s="154"/>
      <c r="H24" s="193" t="s">
        <v>316</v>
      </c>
      <c r="I24" s="193"/>
      <c r="J24" s="175"/>
      <c r="K24" s="175"/>
      <c r="L24" s="175"/>
      <c r="M24" s="185"/>
      <c r="N24" s="185"/>
      <c r="O24" s="185"/>
      <c r="P24" s="186"/>
      <c r="Q24" s="174"/>
      <c r="R24" s="174"/>
    </row>
    <row r="25" spans="1:46" s="73" customFormat="1" ht="27" thickBot="1" x14ac:dyDescent="0.45">
      <c r="A25" s="359" t="s">
        <v>119</v>
      </c>
      <c r="B25" s="360"/>
      <c r="C25" s="358"/>
      <c r="D25" s="226"/>
      <c r="E25" s="226"/>
      <c r="F25" s="195" t="s">
        <v>315</v>
      </c>
      <c r="G25" s="226"/>
      <c r="H25" s="195" t="s">
        <v>317</v>
      </c>
      <c r="I25" s="195"/>
      <c r="J25" s="175"/>
      <c r="K25" s="175"/>
      <c r="L25" s="175"/>
      <c r="M25" s="72"/>
      <c r="N25" s="72"/>
      <c r="O25" s="72"/>
      <c r="Q25" s="174"/>
      <c r="R25" s="174"/>
    </row>
    <row r="26" spans="1:46" ht="71.25" customHeight="1" thickBot="1" x14ac:dyDescent="0.3">
      <c r="A26" s="347" t="s">
        <v>36</v>
      </c>
      <c r="B26" s="348"/>
      <c r="C26" s="108"/>
      <c r="D26" s="188"/>
      <c r="E26" s="188"/>
      <c r="F26" s="188"/>
      <c r="G26" s="188"/>
      <c r="H26" s="188"/>
      <c r="I26" s="188"/>
      <c r="J26" s="109"/>
      <c r="K26" s="109"/>
      <c r="L26" s="110"/>
      <c r="M26" s="41" t="s">
        <v>86</v>
      </c>
      <c r="N26" s="41" t="s">
        <v>37</v>
      </c>
      <c r="O26" s="41" t="s">
        <v>87</v>
      </c>
      <c r="P26" s="86" t="s">
        <v>88</v>
      </c>
      <c r="Q26" s="173"/>
      <c r="R26" s="173"/>
      <c r="AC26" s="1"/>
      <c r="AD26" s="1"/>
      <c r="AE26" s="1"/>
      <c r="AF26" s="1"/>
      <c r="AG26" s="1"/>
      <c r="AH26" s="1"/>
      <c r="AI26" s="1"/>
      <c r="AJ26" s="1"/>
      <c r="AK26" s="1"/>
      <c r="AL26" s="1"/>
      <c r="AM26" s="1"/>
      <c r="AN26" s="1"/>
      <c r="AO26" s="1"/>
      <c r="AP26" s="1"/>
      <c r="AQ26" s="1"/>
      <c r="AR26" s="1"/>
      <c r="AS26" s="1"/>
      <c r="AT26" s="1"/>
    </row>
    <row r="27" spans="1:46" ht="63" customHeight="1" x14ac:dyDescent="0.25">
      <c r="A27" s="84"/>
      <c r="B27" s="85"/>
      <c r="C27" s="107" t="s">
        <v>92</v>
      </c>
      <c r="D27" s="69" t="s">
        <v>28</v>
      </c>
      <c r="E27" s="1"/>
      <c r="F27" s="1"/>
      <c r="G27" s="1"/>
      <c r="H27" s="1"/>
      <c r="I27" s="1"/>
      <c r="J27" s="1"/>
      <c r="K27" s="1"/>
      <c r="L27" s="1"/>
      <c r="M27" s="10"/>
      <c r="N27" s="9"/>
      <c r="O27" s="11"/>
      <c r="P27" s="10"/>
      <c r="Q27" s="332"/>
      <c r="R27" s="332"/>
      <c r="AC27" s="1"/>
      <c r="AD27" s="1"/>
      <c r="AE27" s="1"/>
      <c r="AF27" s="1"/>
      <c r="AG27" s="1"/>
      <c r="AH27" s="1"/>
      <c r="AI27" s="1"/>
      <c r="AJ27" s="1"/>
      <c r="AK27" s="1"/>
      <c r="AL27" s="1"/>
      <c r="AM27" s="1"/>
      <c r="AN27" s="1"/>
      <c r="AO27" s="1"/>
      <c r="AP27" s="1"/>
      <c r="AQ27" s="1"/>
      <c r="AR27" s="1"/>
      <c r="AS27" s="1"/>
      <c r="AT27" s="1"/>
    </row>
    <row r="28" spans="1:46" ht="37.5" customHeight="1" x14ac:dyDescent="0.25">
      <c r="A28" s="337" t="s">
        <v>13</v>
      </c>
      <c r="B28" s="338"/>
      <c r="C28" s="55" t="s">
        <v>91</v>
      </c>
      <c r="D28" s="232" t="s">
        <v>81</v>
      </c>
      <c r="E28" s="304" t="s">
        <v>81</v>
      </c>
      <c r="F28" s="206" t="s">
        <v>81</v>
      </c>
      <c r="G28" s="232" t="s">
        <v>81</v>
      </c>
      <c r="H28" s="206" t="s">
        <v>81</v>
      </c>
      <c r="I28" s="206" t="s">
        <v>81</v>
      </c>
      <c r="J28" s="40"/>
      <c r="K28" s="80"/>
      <c r="L28" s="40"/>
      <c r="M28" s="3" t="s">
        <v>93</v>
      </c>
      <c r="N28" s="344" t="s">
        <v>144</v>
      </c>
      <c r="O28" s="203" t="s">
        <v>126</v>
      </c>
      <c r="P28" s="287" t="s">
        <v>95</v>
      </c>
      <c r="Q28" s="173"/>
      <c r="R28" s="173"/>
      <c r="AC28" s="1"/>
      <c r="AD28" s="1"/>
      <c r="AE28" s="1"/>
      <c r="AF28" s="1"/>
      <c r="AG28" s="1"/>
      <c r="AH28" s="1"/>
      <c r="AI28" s="1"/>
      <c r="AJ28" s="1"/>
      <c r="AK28" s="1"/>
      <c r="AL28" s="1"/>
      <c r="AM28" s="1"/>
      <c r="AN28" s="1"/>
      <c r="AO28" s="1"/>
      <c r="AP28" s="1"/>
      <c r="AQ28" s="1"/>
      <c r="AR28" s="1"/>
      <c r="AS28" s="1"/>
      <c r="AT28" s="1"/>
    </row>
    <row r="29" spans="1:46" ht="42" x14ac:dyDescent="0.25">
      <c r="A29" s="339"/>
      <c r="B29" s="338"/>
      <c r="C29" s="56" t="s">
        <v>89</v>
      </c>
      <c r="D29" s="230" t="s">
        <v>81</v>
      </c>
      <c r="E29" s="230" t="s">
        <v>81</v>
      </c>
      <c r="F29" s="206" t="s">
        <v>81</v>
      </c>
      <c r="G29" s="230" t="s">
        <v>81</v>
      </c>
      <c r="H29" s="206" t="s">
        <v>81</v>
      </c>
      <c r="I29" s="206" t="s">
        <v>81</v>
      </c>
      <c r="J29" s="34"/>
      <c r="K29" s="80"/>
      <c r="L29" s="34"/>
      <c r="M29" s="3" t="s">
        <v>93</v>
      </c>
      <c r="N29" s="345"/>
      <c r="O29" s="286" t="s">
        <v>186</v>
      </c>
      <c r="P29" s="287" t="s">
        <v>95</v>
      </c>
      <c r="Q29" s="332"/>
      <c r="R29" s="332"/>
      <c r="AC29" s="1"/>
      <c r="AD29" s="1"/>
      <c r="AE29" s="1"/>
      <c r="AF29" s="1"/>
      <c r="AG29" s="1"/>
      <c r="AH29" s="1"/>
      <c r="AI29" s="1"/>
      <c r="AJ29" s="1"/>
      <c r="AK29" s="1"/>
      <c r="AL29" s="1"/>
      <c r="AM29" s="1"/>
      <c r="AN29" s="1"/>
      <c r="AO29" s="1"/>
      <c r="AP29" s="1"/>
      <c r="AQ29" s="1"/>
      <c r="AR29" s="1"/>
      <c r="AS29" s="1"/>
      <c r="AT29" s="1"/>
    </row>
    <row r="30" spans="1:46" ht="26.25" x14ac:dyDescent="0.25">
      <c r="A30" s="339"/>
      <c r="B30" s="338"/>
      <c r="C30" s="55" t="s">
        <v>90</v>
      </c>
      <c r="D30" s="230" t="s">
        <v>81</v>
      </c>
      <c r="E30" s="230" t="s">
        <v>81</v>
      </c>
      <c r="F30" s="206" t="s">
        <v>81</v>
      </c>
      <c r="G30" s="230" t="s">
        <v>81</v>
      </c>
      <c r="H30" s="206" t="s">
        <v>81</v>
      </c>
      <c r="I30" s="206" t="s">
        <v>81</v>
      </c>
      <c r="J30" s="35"/>
      <c r="K30" s="81"/>
      <c r="L30" s="35"/>
      <c r="M30" s="3" t="s">
        <v>93</v>
      </c>
      <c r="N30" s="346"/>
      <c r="O30" s="286" t="s">
        <v>169</v>
      </c>
      <c r="P30" s="287" t="s">
        <v>21</v>
      </c>
      <c r="Q30" s="173"/>
      <c r="R30" s="173"/>
      <c r="AC30" s="1"/>
      <c r="AD30" s="1"/>
      <c r="AE30" s="1"/>
      <c r="AF30" s="1"/>
      <c r="AG30" s="1"/>
      <c r="AH30" s="1"/>
      <c r="AI30" s="1"/>
      <c r="AJ30" s="1"/>
      <c r="AK30" s="1"/>
      <c r="AL30" s="1"/>
      <c r="AM30" s="1"/>
      <c r="AN30" s="1"/>
      <c r="AO30" s="1"/>
      <c r="AP30" s="1"/>
      <c r="AQ30" s="1"/>
      <c r="AR30" s="1"/>
      <c r="AS30" s="1"/>
      <c r="AT30" s="1"/>
    </row>
    <row r="31" spans="1:46" ht="21.75" customHeight="1" x14ac:dyDescent="0.25">
      <c r="A31" s="1"/>
      <c r="B31" s="1"/>
      <c r="D31" s="4"/>
      <c r="E31" s="4"/>
      <c r="F31" s="7"/>
      <c r="G31" s="116"/>
      <c r="H31" s="4"/>
      <c r="I31" s="7"/>
      <c r="J31" s="4"/>
      <c r="K31" s="7"/>
      <c r="L31" s="4"/>
      <c r="M31" s="5"/>
      <c r="N31" s="5"/>
      <c r="O31" s="6"/>
      <c r="P31" s="290"/>
      <c r="Q31" s="173"/>
      <c r="R31" s="173"/>
      <c r="AC31" s="1"/>
      <c r="AD31" s="1"/>
      <c r="AE31" s="1"/>
      <c r="AF31" s="1"/>
      <c r="AG31" s="1"/>
      <c r="AH31" s="1"/>
      <c r="AI31" s="1"/>
      <c r="AJ31" s="1"/>
      <c r="AK31" s="1"/>
      <c r="AL31" s="1"/>
      <c r="AM31" s="1"/>
      <c r="AN31" s="1"/>
      <c r="AO31" s="1"/>
      <c r="AP31" s="1"/>
      <c r="AQ31" s="1"/>
      <c r="AR31" s="1"/>
      <c r="AS31" s="1"/>
      <c r="AT31" s="1"/>
    </row>
    <row r="32" spans="1:46" ht="34.5" x14ac:dyDescent="0.25">
      <c r="A32" s="1"/>
      <c r="B32" s="1"/>
      <c r="C32" s="79" t="s">
        <v>100</v>
      </c>
      <c r="D32" s="69" t="s">
        <v>28</v>
      </c>
      <c r="E32" s="1"/>
      <c r="F32" s="9"/>
      <c r="G32" s="117"/>
      <c r="H32" s="1"/>
      <c r="I32" s="9"/>
      <c r="J32" s="1"/>
      <c r="L32" s="1"/>
      <c r="M32" s="10"/>
      <c r="N32" s="10"/>
      <c r="O32" s="11"/>
      <c r="P32" s="290"/>
      <c r="Q32" s="332"/>
      <c r="R32" s="332"/>
      <c r="AC32" s="1"/>
      <c r="AD32" s="1"/>
      <c r="AE32" s="1"/>
      <c r="AF32" s="1"/>
      <c r="AG32" s="1"/>
      <c r="AH32" s="1"/>
      <c r="AI32" s="1"/>
      <c r="AJ32" s="1"/>
      <c r="AK32" s="1"/>
      <c r="AL32" s="1"/>
      <c r="AM32" s="1"/>
      <c r="AN32" s="1"/>
      <c r="AO32" s="1"/>
      <c r="AP32" s="1"/>
      <c r="AQ32" s="1"/>
      <c r="AR32" s="1"/>
      <c r="AS32" s="1"/>
      <c r="AT32" s="1"/>
    </row>
    <row r="33" spans="1:46" ht="60" customHeight="1" x14ac:dyDescent="0.25">
      <c r="A33" s="340" t="s">
        <v>7</v>
      </c>
      <c r="B33" s="341"/>
      <c r="C33" s="219" t="s">
        <v>124</v>
      </c>
      <c r="D33" s="229" t="s">
        <v>76</v>
      </c>
      <c r="E33" s="229" t="s">
        <v>76</v>
      </c>
      <c r="F33" s="206" t="s">
        <v>76</v>
      </c>
      <c r="G33" s="229" t="s">
        <v>76</v>
      </c>
      <c r="H33" s="206" t="s">
        <v>76</v>
      </c>
      <c r="I33" s="206" t="s">
        <v>76</v>
      </c>
      <c r="J33" s="26"/>
      <c r="K33" s="80"/>
      <c r="L33" s="26"/>
      <c r="M33" s="160" t="s">
        <v>187</v>
      </c>
      <c r="N33" s="29" t="s">
        <v>93</v>
      </c>
      <c r="O33" s="203" t="s">
        <v>145</v>
      </c>
      <c r="P33" s="287" t="s">
        <v>205</v>
      </c>
      <c r="Q33" s="173"/>
      <c r="R33" s="173"/>
      <c r="AC33" s="1"/>
      <c r="AD33" s="1"/>
      <c r="AE33" s="1"/>
      <c r="AF33" s="1"/>
      <c r="AG33" s="1"/>
      <c r="AH33" s="1"/>
      <c r="AI33" s="1"/>
      <c r="AJ33" s="1"/>
      <c r="AK33" s="1"/>
      <c r="AL33" s="1"/>
      <c r="AM33" s="1"/>
      <c r="AN33" s="1"/>
      <c r="AO33" s="1"/>
      <c r="AP33" s="1"/>
      <c r="AQ33" s="1"/>
      <c r="AR33" s="1"/>
      <c r="AS33" s="1"/>
      <c r="AT33" s="1"/>
    </row>
    <row r="34" spans="1:46" ht="41.1" customHeight="1" x14ac:dyDescent="0.25">
      <c r="A34" s="340"/>
      <c r="B34" s="341"/>
      <c r="C34" s="219" t="s">
        <v>125</v>
      </c>
      <c r="D34" s="229" t="s">
        <v>81</v>
      </c>
      <c r="E34" s="229" t="s">
        <v>81</v>
      </c>
      <c r="F34" s="206" t="s">
        <v>81</v>
      </c>
      <c r="G34" s="229" t="s">
        <v>81</v>
      </c>
      <c r="H34" s="206" t="s">
        <v>81</v>
      </c>
      <c r="I34" s="206" t="s">
        <v>81</v>
      </c>
      <c r="J34" s="36"/>
      <c r="K34" s="80"/>
      <c r="L34" s="36"/>
      <c r="M34" s="160" t="s">
        <v>187</v>
      </c>
      <c r="N34" s="204" t="s">
        <v>278</v>
      </c>
      <c r="O34" s="314" t="s">
        <v>281</v>
      </c>
      <c r="P34" s="305" t="s">
        <v>21</v>
      </c>
      <c r="Q34" s="173"/>
      <c r="R34" s="173"/>
      <c r="AC34" s="1"/>
      <c r="AD34" s="1"/>
      <c r="AE34" s="1"/>
      <c r="AF34" s="1"/>
      <c r="AG34" s="1"/>
      <c r="AH34" s="1"/>
      <c r="AI34" s="1"/>
      <c r="AJ34" s="1"/>
      <c r="AK34" s="1"/>
      <c r="AL34" s="1"/>
      <c r="AM34" s="1"/>
      <c r="AN34" s="1"/>
      <c r="AO34" s="1"/>
      <c r="AP34" s="1"/>
      <c r="AQ34" s="1"/>
      <c r="AR34" s="1"/>
      <c r="AS34" s="1"/>
      <c r="AT34" s="1"/>
    </row>
    <row r="35" spans="1:46" ht="21" customHeight="1" x14ac:dyDescent="0.25">
      <c r="A35" s="340"/>
      <c r="B35" s="341"/>
      <c r="C35" s="220" t="s">
        <v>123</v>
      </c>
      <c r="D35" s="229" t="s">
        <v>76</v>
      </c>
      <c r="E35" s="229" t="s">
        <v>76</v>
      </c>
      <c r="F35" s="206" t="s">
        <v>76</v>
      </c>
      <c r="G35" s="229" t="s">
        <v>76</v>
      </c>
      <c r="H35" s="206" t="s">
        <v>76</v>
      </c>
      <c r="I35" s="206" t="s">
        <v>76</v>
      </c>
      <c r="J35" s="27"/>
      <c r="K35" s="81"/>
      <c r="L35" s="27"/>
      <c r="M35" s="160" t="s">
        <v>187</v>
      </c>
      <c r="N35" s="29" t="s">
        <v>93</v>
      </c>
      <c r="O35" s="300" t="s">
        <v>284</v>
      </c>
      <c r="P35" s="287" t="s">
        <v>205</v>
      </c>
      <c r="Q35" s="173"/>
      <c r="R35" s="173"/>
      <c r="AC35" s="1"/>
      <c r="AD35" s="1"/>
      <c r="AE35" s="1"/>
      <c r="AF35" s="1"/>
      <c r="AG35" s="1"/>
      <c r="AH35" s="1"/>
      <c r="AI35" s="1"/>
      <c r="AJ35" s="1"/>
      <c r="AK35" s="1"/>
      <c r="AL35" s="1"/>
      <c r="AM35" s="1"/>
      <c r="AN35" s="1"/>
      <c r="AO35" s="1"/>
      <c r="AP35" s="1"/>
      <c r="AQ35" s="1"/>
      <c r="AR35" s="1"/>
      <c r="AS35" s="1"/>
      <c r="AT35" s="1"/>
    </row>
    <row r="36" spans="1:46" ht="64.150000000000006" customHeight="1" x14ac:dyDescent="0.25">
      <c r="A36" s="340"/>
      <c r="B36" s="341"/>
      <c r="C36" s="222" t="s">
        <v>122</v>
      </c>
      <c r="D36" s="229" t="s">
        <v>81</v>
      </c>
      <c r="E36" s="229" t="s">
        <v>81</v>
      </c>
      <c r="F36" s="206" t="s">
        <v>81</v>
      </c>
      <c r="G36" s="229" t="s">
        <v>81</v>
      </c>
      <c r="H36" s="206" t="s">
        <v>81</v>
      </c>
      <c r="I36" s="206" t="s">
        <v>81</v>
      </c>
      <c r="J36" s="27"/>
      <c r="K36" s="80"/>
      <c r="L36" s="27"/>
      <c r="M36" s="3" t="s">
        <v>187</v>
      </c>
      <c r="N36" s="29" t="s">
        <v>279</v>
      </c>
      <c r="O36" s="315" t="s">
        <v>282</v>
      </c>
      <c r="P36" s="305" t="s">
        <v>21</v>
      </c>
      <c r="Q36" s="173"/>
      <c r="R36" s="173"/>
      <c r="AC36" s="1"/>
      <c r="AD36" s="1"/>
      <c r="AE36" s="1"/>
      <c r="AF36" s="1"/>
      <c r="AG36" s="1"/>
      <c r="AH36" s="1"/>
      <c r="AI36" s="1"/>
      <c r="AJ36" s="1"/>
      <c r="AK36" s="1"/>
      <c r="AL36" s="1"/>
      <c r="AM36" s="1"/>
      <c r="AN36" s="1"/>
      <c r="AO36" s="1"/>
      <c r="AP36" s="1"/>
      <c r="AQ36" s="1"/>
      <c r="AR36" s="1"/>
      <c r="AS36" s="1"/>
      <c r="AT36" s="1"/>
    </row>
    <row r="37" spans="1:46" ht="39" customHeight="1" x14ac:dyDescent="0.25">
      <c r="A37" s="340"/>
      <c r="B37" s="341"/>
      <c r="C37" s="221" t="s">
        <v>121</v>
      </c>
      <c r="D37" s="229" t="s">
        <v>76</v>
      </c>
      <c r="E37" s="229" t="s">
        <v>76</v>
      </c>
      <c r="F37" s="206" t="s">
        <v>76</v>
      </c>
      <c r="G37" s="229" t="s">
        <v>76</v>
      </c>
      <c r="H37" s="206" t="s">
        <v>76</v>
      </c>
      <c r="I37" s="206" t="s">
        <v>76</v>
      </c>
      <c r="J37" s="28"/>
      <c r="K37" s="80"/>
      <c r="L37" s="28"/>
      <c r="M37" s="3" t="s">
        <v>187</v>
      </c>
      <c r="N37" s="29" t="s">
        <v>93</v>
      </c>
      <c r="O37" s="203" t="s">
        <v>180</v>
      </c>
      <c r="P37" s="287" t="s">
        <v>205</v>
      </c>
      <c r="Q37" s="173"/>
      <c r="R37" s="173"/>
      <c r="AC37" s="1"/>
      <c r="AD37" s="1"/>
      <c r="AE37" s="1"/>
      <c r="AF37" s="1"/>
      <c r="AG37" s="1"/>
      <c r="AH37" s="1"/>
      <c r="AI37" s="1"/>
      <c r="AJ37" s="1"/>
      <c r="AK37" s="1"/>
      <c r="AL37" s="1"/>
      <c r="AM37" s="1"/>
      <c r="AN37" s="1"/>
      <c r="AO37" s="1"/>
      <c r="AP37" s="1"/>
      <c r="AQ37" s="1"/>
      <c r="AR37" s="1"/>
      <c r="AS37" s="1"/>
      <c r="AT37" s="1"/>
    </row>
    <row r="38" spans="1:46" ht="33.75" x14ac:dyDescent="0.25">
      <c r="A38" s="178"/>
      <c r="B38" s="196"/>
      <c r="C38" s="83"/>
      <c r="D38" s="199"/>
      <c r="E38" s="199"/>
      <c r="F38" s="199"/>
      <c r="G38" s="200"/>
      <c r="H38" s="199"/>
      <c r="I38" s="200"/>
      <c r="J38" s="197"/>
      <c r="K38" s="184"/>
      <c r="L38" s="197"/>
      <c r="M38" s="201"/>
      <c r="N38" s="201"/>
      <c r="O38" s="202"/>
      <c r="P38" s="294"/>
      <c r="Q38" s="173"/>
      <c r="R38" s="173"/>
      <c r="AC38" s="1"/>
      <c r="AD38" s="1"/>
      <c r="AE38" s="1"/>
      <c r="AF38" s="1"/>
      <c r="AG38" s="1"/>
      <c r="AH38" s="1"/>
      <c r="AI38" s="1"/>
      <c r="AJ38" s="1"/>
      <c r="AK38" s="1"/>
      <c r="AL38" s="1"/>
      <c r="AM38" s="1"/>
      <c r="AN38" s="1"/>
      <c r="AO38" s="1"/>
      <c r="AP38" s="1"/>
      <c r="AQ38" s="1"/>
      <c r="AR38" s="1"/>
      <c r="AS38" s="1"/>
      <c r="AT38" s="1"/>
    </row>
    <row r="39" spans="1:46" ht="21" x14ac:dyDescent="0.25">
      <c r="A39" s="1"/>
      <c r="B39" s="1"/>
      <c r="C39" s="8"/>
      <c r="D39" s="69" t="s">
        <v>41</v>
      </c>
      <c r="E39" s="8"/>
      <c r="F39" s="17"/>
      <c r="G39" s="11"/>
      <c r="H39" s="8"/>
      <c r="I39" s="6"/>
      <c r="J39" s="8"/>
      <c r="L39" s="8"/>
      <c r="M39" s="5"/>
      <c r="N39" s="5"/>
      <c r="O39" s="5"/>
      <c r="P39" s="290"/>
      <c r="Q39" s="173"/>
      <c r="R39" s="173"/>
      <c r="AC39" s="1"/>
      <c r="AD39" s="1"/>
      <c r="AE39" s="1"/>
      <c r="AF39" s="1"/>
      <c r="AG39" s="1"/>
      <c r="AH39" s="1"/>
      <c r="AI39" s="1"/>
      <c r="AJ39" s="1"/>
      <c r="AK39" s="1"/>
      <c r="AL39" s="1"/>
      <c r="AM39" s="1"/>
      <c r="AN39" s="1"/>
      <c r="AO39" s="1"/>
      <c r="AP39" s="1"/>
      <c r="AQ39" s="1"/>
      <c r="AR39" s="1"/>
      <c r="AS39" s="1"/>
      <c r="AT39" s="1"/>
    </row>
    <row r="40" spans="1:46" ht="60" x14ac:dyDescent="0.25">
      <c r="A40" s="340" t="s">
        <v>3</v>
      </c>
      <c r="B40" s="341"/>
      <c r="C40" s="59" t="s">
        <v>4</v>
      </c>
      <c r="D40" s="229" t="s">
        <v>77</v>
      </c>
      <c r="E40" s="229" t="s">
        <v>77</v>
      </c>
      <c r="F40" s="206" t="s">
        <v>77</v>
      </c>
      <c r="G40" s="229" t="s">
        <v>77</v>
      </c>
      <c r="H40" s="206" t="s">
        <v>77</v>
      </c>
      <c r="I40" s="206" t="s">
        <v>77</v>
      </c>
      <c r="J40" s="165"/>
      <c r="K40" s="166"/>
      <c r="L40" s="165"/>
      <c r="M40" s="3" t="s">
        <v>93</v>
      </c>
      <c r="N40" s="204" t="s">
        <v>182</v>
      </c>
      <c r="O40" s="254" t="s">
        <v>181</v>
      </c>
      <c r="P40" s="287" t="s">
        <v>24</v>
      </c>
      <c r="Q40"/>
      <c r="R40" s="173"/>
      <c r="AC40" s="1"/>
      <c r="AD40" s="1"/>
      <c r="AE40" s="1"/>
      <c r="AF40" s="1"/>
      <c r="AG40" s="1"/>
      <c r="AH40" s="1"/>
      <c r="AI40" s="1"/>
      <c r="AJ40" s="1"/>
      <c r="AK40" s="1"/>
      <c r="AL40" s="1"/>
      <c r="AM40" s="1"/>
      <c r="AN40" s="1"/>
      <c r="AO40" s="1"/>
      <c r="AP40" s="1"/>
      <c r="AQ40" s="1"/>
      <c r="AR40" s="1"/>
      <c r="AS40" s="1"/>
      <c r="AT40" s="1"/>
    </row>
    <row r="41" spans="1:46" ht="45" x14ac:dyDescent="0.25">
      <c r="A41" s="340"/>
      <c r="B41" s="341"/>
      <c r="C41" s="83" t="s">
        <v>10</v>
      </c>
      <c r="D41" s="229" t="s">
        <v>146</v>
      </c>
      <c r="E41" s="229" t="s">
        <v>146</v>
      </c>
      <c r="F41" s="206" t="s">
        <v>146</v>
      </c>
      <c r="G41" s="229" t="s">
        <v>146</v>
      </c>
      <c r="H41" s="206" t="s">
        <v>146</v>
      </c>
      <c r="I41" s="206" t="s">
        <v>146</v>
      </c>
      <c r="J41" s="165"/>
      <c r="K41" s="166"/>
      <c r="L41" s="165"/>
      <c r="M41" s="3" t="s">
        <v>93</v>
      </c>
      <c r="N41" s="204" t="s">
        <v>156</v>
      </c>
      <c r="O41" s="254" t="s">
        <v>157</v>
      </c>
      <c r="P41" s="287" t="s">
        <v>24</v>
      </c>
      <c r="Q41"/>
      <c r="R41" s="173"/>
      <c r="AC41" s="1"/>
      <c r="AD41" s="1"/>
      <c r="AE41" s="1"/>
      <c r="AF41" s="1"/>
      <c r="AG41" s="1"/>
      <c r="AH41" s="1"/>
      <c r="AI41" s="1"/>
      <c r="AJ41" s="1"/>
      <c r="AK41" s="1"/>
      <c r="AL41" s="1"/>
      <c r="AM41" s="1"/>
      <c r="AN41" s="1"/>
      <c r="AO41" s="1"/>
      <c r="AP41" s="1"/>
      <c r="AQ41" s="1"/>
      <c r="AR41" s="1"/>
      <c r="AS41" s="1"/>
      <c r="AT41" s="1"/>
    </row>
    <row r="42" spans="1:46" ht="30" x14ac:dyDescent="0.25">
      <c r="A42" s="340"/>
      <c r="B42" s="341"/>
      <c r="C42" s="59" t="str">
        <f>C57</f>
        <v>Others Quota</v>
      </c>
      <c r="D42" s="229" t="s">
        <v>81</v>
      </c>
      <c r="E42" s="229" t="s">
        <v>81</v>
      </c>
      <c r="F42" s="209" t="s">
        <v>81</v>
      </c>
      <c r="G42" s="229" t="s">
        <v>81</v>
      </c>
      <c r="H42" s="209" t="s">
        <v>81</v>
      </c>
      <c r="I42" s="209" t="s">
        <v>81</v>
      </c>
      <c r="J42" s="165"/>
      <c r="K42" s="167"/>
      <c r="L42" s="165"/>
      <c r="M42" s="3" t="s">
        <v>93</v>
      </c>
      <c r="N42" s="204" t="s">
        <v>367</v>
      </c>
      <c r="O42" s="254" t="s">
        <v>128</v>
      </c>
      <c r="P42" s="324" t="s">
        <v>177</v>
      </c>
      <c r="Q42" s="173"/>
      <c r="R42" s="173"/>
      <c r="AC42" s="1"/>
      <c r="AD42" s="1"/>
      <c r="AE42" s="1"/>
      <c r="AF42" s="1"/>
      <c r="AG42" s="1"/>
      <c r="AH42" s="1"/>
      <c r="AI42" s="1"/>
      <c r="AJ42" s="1"/>
      <c r="AK42" s="1"/>
      <c r="AL42" s="1"/>
      <c r="AM42" s="1"/>
      <c r="AN42" s="1"/>
      <c r="AO42" s="1"/>
      <c r="AP42" s="1"/>
      <c r="AQ42" s="1"/>
      <c r="AR42" s="1"/>
      <c r="AS42" s="1"/>
      <c r="AT42" s="1"/>
    </row>
    <row r="43" spans="1:46" ht="30" x14ac:dyDescent="0.25">
      <c r="A43" s="340"/>
      <c r="B43" s="341"/>
      <c r="C43" s="307" t="s">
        <v>286</v>
      </c>
      <c r="D43" s="229" t="s">
        <v>81</v>
      </c>
      <c r="E43" s="229" t="s">
        <v>81</v>
      </c>
      <c r="F43" s="206" t="s">
        <v>81</v>
      </c>
      <c r="G43" s="229" t="s">
        <v>81</v>
      </c>
      <c r="H43" s="206" t="s">
        <v>81</v>
      </c>
      <c r="I43" s="206" t="s">
        <v>81</v>
      </c>
      <c r="J43" s="165"/>
      <c r="K43" s="167"/>
      <c r="L43" s="165"/>
      <c r="M43" s="3" t="s">
        <v>93</v>
      </c>
      <c r="N43" s="204" t="s">
        <v>407</v>
      </c>
      <c r="O43" s="253" t="s">
        <v>261</v>
      </c>
      <c r="P43" s="310" t="s">
        <v>177</v>
      </c>
      <c r="Q43" s="173"/>
      <c r="R43" s="173"/>
      <c r="AC43" s="1"/>
      <c r="AD43" s="1"/>
      <c r="AE43" s="1"/>
      <c r="AF43" s="1"/>
      <c r="AG43" s="1"/>
      <c r="AH43" s="1"/>
      <c r="AI43" s="1"/>
      <c r="AJ43" s="1"/>
      <c r="AK43" s="1"/>
      <c r="AL43" s="1"/>
      <c r="AM43" s="1"/>
      <c r="AN43" s="1"/>
      <c r="AO43" s="1"/>
      <c r="AP43" s="1"/>
      <c r="AQ43" s="1"/>
      <c r="AR43" s="1"/>
      <c r="AS43" s="1"/>
      <c r="AT43" s="1"/>
    </row>
    <row r="44" spans="1:46" ht="21" customHeight="1" x14ac:dyDescent="0.25">
      <c r="A44" s="340"/>
      <c r="B44" s="341"/>
      <c r="C44" s="60" t="str">
        <f t="shared" ref="C44:C45" si="10">C58</f>
        <v>Remove TAC</v>
      </c>
      <c r="D44" s="229" t="s">
        <v>76</v>
      </c>
      <c r="E44" s="229" t="s">
        <v>76</v>
      </c>
      <c r="F44" s="206" t="s">
        <v>76</v>
      </c>
      <c r="G44" s="229" t="s">
        <v>76</v>
      </c>
      <c r="H44" s="206" t="s">
        <v>76</v>
      </c>
      <c r="I44" s="206" t="s">
        <v>76</v>
      </c>
      <c r="J44" s="165"/>
      <c r="K44" s="166"/>
      <c r="L44" s="165"/>
      <c r="M44" s="3" t="s">
        <v>93</v>
      </c>
      <c r="N44" s="3" t="s">
        <v>93</v>
      </c>
      <c r="O44" s="254" t="s">
        <v>103</v>
      </c>
      <c r="P44" s="287" t="s">
        <v>205</v>
      </c>
      <c r="Q44" s="173"/>
      <c r="R44" s="173"/>
      <c r="AC44" s="1"/>
      <c r="AD44" s="1"/>
      <c r="AE44" s="1"/>
      <c r="AF44" s="1"/>
      <c r="AG44" s="1"/>
      <c r="AH44" s="1"/>
      <c r="AI44" s="1"/>
      <c r="AJ44" s="1"/>
      <c r="AK44" s="1"/>
      <c r="AL44" s="1"/>
      <c r="AM44" s="1"/>
      <c r="AN44" s="1"/>
      <c r="AO44" s="1"/>
      <c r="AP44" s="1"/>
      <c r="AQ44" s="1"/>
      <c r="AR44" s="1"/>
      <c r="AS44" s="1"/>
      <c r="AT44" s="1"/>
    </row>
    <row r="45" spans="1:46" ht="60" x14ac:dyDescent="0.25">
      <c r="A45" s="340"/>
      <c r="B45" s="341"/>
      <c r="C45" s="59" t="str">
        <f t="shared" si="10"/>
        <v xml:space="preserve">Merge TAC regions </v>
      </c>
      <c r="D45" s="228" t="s">
        <v>76</v>
      </c>
      <c r="E45" s="228" t="s">
        <v>76</v>
      </c>
      <c r="F45" s="206" t="s">
        <v>76</v>
      </c>
      <c r="G45" s="228" t="s">
        <v>76</v>
      </c>
      <c r="H45" s="206" t="s">
        <v>76</v>
      </c>
      <c r="I45" s="206" t="s">
        <v>76</v>
      </c>
      <c r="J45" s="165"/>
      <c r="K45" s="166"/>
      <c r="L45" s="165"/>
      <c r="M45" s="3" t="s">
        <v>93</v>
      </c>
      <c r="N45" s="325" t="s">
        <v>415</v>
      </c>
      <c r="O45" s="321" t="s">
        <v>416</v>
      </c>
      <c r="P45" s="287" t="s">
        <v>205</v>
      </c>
      <c r="Q45" s="173"/>
      <c r="R45" s="173"/>
      <c r="AC45" s="1"/>
      <c r="AD45" s="1"/>
      <c r="AE45" s="1"/>
      <c r="AF45" s="1"/>
      <c r="AG45" s="1"/>
      <c r="AH45" s="1"/>
      <c r="AI45" s="1"/>
      <c r="AJ45" s="1"/>
      <c r="AK45" s="1"/>
      <c r="AL45" s="1"/>
      <c r="AM45" s="1"/>
      <c r="AN45" s="1"/>
      <c r="AO45" s="1"/>
      <c r="AP45" s="1"/>
      <c r="AQ45" s="1"/>
      <c r="AR45" s="1"/>
      <c r="AS45" s="1"/>
      <c r="AT45" s="1"/>
    </row>
    <row r="46" spans="1:46" ht="21" customHeight="1" x14ac:dyDescent="0.25">
      <c r="A46" s="1"/>
      <c r="B46" s="1"/>
      <c r="C46" s="1"/>
      <c r="D46" s="1"/>
      <c r="E46" s="1"/>
      <c r="F46" s="6"/>
      <c r="G46" s="122"/>
      <c r="H46" s="1"/>
      <c r="I46" s="6"/>
      <c r="J46" s="1"/>
      <c r="K46" s="6"/>
      <c r="L46" s="1"/>
      <c r="M46" s="5"/>
      <c r="N46" s="5"/>
      <c r="O46" s="5"/>
      <c r="P46" s="299"/>
      <c r="Q46" s="173"/>
      <c r="R46" s="173"/>
      <c r="AC46" s="1"/>
      <c r="AD46" s="1"/>
      <c r="AE46" s="1"/>
      <c r="AF46" s="1"/>
      <c r="AG46" s="1"/>
      <c r="AH46" s="1"/>
      <c r="AI46" s="1"/>
      <c r="AJ46" s="1"/>
      <c r="AK46" s="1"/>
      <c r="AL46" s="1"/>
      <c r="AM46" s="1"/>
      <c r="AN46" s="1"/>
      <c r="AO46" s="1"/>
      <c r="AP46" s="1"/>
      <c r="AQ46" s="1"/>
      <c r="AR46" s="1"/>
      <c r="AS46" s="1"/>
      <c r="AT46" s="1"/>
    </row>
    <row r="47" spans="1:46" ht="34.5" customHeight="1" x14ac:dyDescent="0.25">
      <c r="A47" s="1"/>
      <c r="B47" s="1"/>
      <c r="C47" s="79" t="s">
        <v>38</v>
      </c>
      <c r="D47" s="70" t="s">
        <v>40</v>
      </c>
      <c r="E47" s="37"/>
      <c r="F47" s="7"/>
      <c r="G47" s="121"/>
      <c r="H47" s="37"/>
      <c r="I47" s="7"/>
      <c r="J47" s="37"/>
      <c r="L47" s="37"/>
      <c r="M47" s="5"/>
      <c r="N47" s="5"/>
      <c r="O47" s="5"/>
      <c r="P47" s="299"/>
      <c r="Q47" s="173"/>
      <c r="R47" s="173"/>
      <c r="AC47" s="1"/>
      <c r="AD47" s="1"/>
      <c r="AE47" s="1"/>
      <c r="AF47" s="1"/>
      <c r="AG47" s="1"/>
      <c r="AH47" s="1"/>
      <c r="AI47" s="1"/>
      <c r="AJ47" s="1"/>
      <c r="AK47" s="1"/>
      <c r="AL47" s="1"/>
      <c r="AM47" s="1"/>
      <c r="AN47" s="1"/>
      <c r="AO47" s="1"/>
      <c r="AP47" s="1"/>
      <c r="AQ47" s="1"/>
      <c r="AR47" s="1"/>
      <c r="AS47" s="1"/>
      <c r="AT47" s="1"/>
    </row>
    <row r="48" spans="1:46" ht="30" x14ac:dyDescent="0.25">
      <c r="A48" s="340" t="s">
        <v>2</v>
      </c>
      <c r="B48" s="341"/>
      <c r="C48" s="57" t="s">
        <v>14</v>
      </c>
      <c r="D48" s="235" t="s">
        <v>76</v>
      </c>
      <c r="E48" s="235" t="s">
        <v>76</v>
      </c>
      <c r="F48" s="206" t="s">
        <v>76</v>
      </c>
      <c r="G48" s="235" t="s">
        <v>76</v>
      </c>
      <c r="H48" s="206" t="s">
        <v>76</v>
      </c>
      <c r="I48" s="206" t="s">
        <v>76</v>
      </c>
      <c r="J48" s="164"/>
      <c r="K48" s="166"/>
      <c r="L48" s="164"/>
      <c r="M48" s="3" t="s">
        <v>93</v>
      </c>
      <c r="N48" s="3" t="s">
        <v>93</v>
      </c>
      <c r="O48" s="254" t="s">
        <v>280</v>
      </c>
      <c r="P48" s="287" t="s">
        <v>205</v>
      </c>
      <c r="Q48" s="173"/>
      <c r="R48" s="173"/>
      <c r="AC48" s="1"/>
      <c r="AD48" s="1"/>
      <c r="AE48" s="1"/>
      <c r="AF48" s="1"/>
      <c r="AG48" s="1"/>
      <c r="AH48" s="1"/>
      <c r="AI48" s="1"/>
      <c r="AJ48" s="1"/>
      <c r="AK48" s="1"/>
      <c r="AL48" s="1"/>
      <c r="AM48" s="1"/>
      <c r="AN48" s="1"/>
      <c r="AO48" s="1"/>
      <c r="AP48" s="1"/>
      <c r="AQ48" s="1"/>
      <c r="AR48" s="1"/>
      <c r="AS48" s="1"/>
      <c r="AT48" s="1"/>
    </row>
    <row r="49" spans="1:46" s="1" customFormat="1" ht="21" x14ac:dyDescent="0.25">
      <c r="A49" s="340"/>
      <c r="B49" s="341"/>
      <c r="C49" s="63" t="s">
        <v>30</v>
      </c>
      <c r="D49" s="228" t="s">
        <v>77</v>
      </c>
      <c r="E49" s="228" t="s">
        <v>77</v>
      </c>
      <c r="F49" s="209" t="s">
        <v>77</v>
      </c>
      <c r="G49" s="228" t="s">
        <v>77</v>
      </c>
      <c r="H49" s="209" t="s">
        <v>77</v>
      </c>
      <c r="I49" s="209" t="s">
        <v>77</v>
      </c>
      <c r="J49" s="164"/>
      <c r="K49" s="167"/>
      <c r="L49" s="164"/>
      <c r="M49" s="3" t="s">
        <v>93</v>
      </c>
      <c r="N49" s="160" t="s">
        <v>131</v>
      </c>
      <c r="O49" s="292" t="s">
        <v>130</v>
      </c>
      <c r="P49" s="287" t="s">
        <v>24</v>
      </c>
      <c r="Q49" s="173"/>
      <c r="R49" s="173"/>
    </row>
    <row r="50" spans="1:46" s="1" customFormat="1" ht="21" x14ac:dyDescent="0.35">
      <c r="A50" s="340"/>
      <c r="B50" s="341"/>
      <c r="C50" s="217" t="s">
        <v>31</v>
      </c>
      <c r="D50" s="235" t="s">
        <v>77</v>
      </c>
      <c r="E50" s="235" t="s">
        <v>77</v>
      </c>
      <c r="F50" s="212" t="s">
        <v>77</v>
      </c>
      <c r="G50" s="235" t="s">
        <v>77</v>
      </c>
      <c r="H50" s="212" t="s">
        <v>77</v>
      </c>
      <c r="I50" s="212" t="s">
        <v>77</v>
      </c>
      <c r="J50" s="164"/>
      <c r="K50" s="218"/>
      <c r="L50" s="164"/>
      <c r="M50" s="3" t="s">
        <v>93</v>
      </c>
      <c r="N50" s="269" t="s">
        <v>183</v>
      </c>
      <c r="O50" s="295" t="s">
        <v>132</v>
      </c>
      <c r="P50" s="287" t="s">
        <v>24</v>
      </c>
      <c r="Q50" s="173"/>
      <c r="R50" s="173"/>
    </row>
    <row r="51" spans="1:46" s="1" customFormat="1" ht="21" customHeight="1" x14ac:dyDescent="0.35">
      <c r="A51" s="340"/>
      <c r="B51" s="341"/>
      <c r="C51" s="216"/>
      <c r="D51" s="228"/>
      <c r="E51" s="228"/>
      <c r="F51" s="228"/>
      <c r="G51" s="228"/>
      <c r="H51" s="228"/>
      <c r="I51" s="228"/>
      <c r="J51" s="40"/>
      <c r="K51" s="276"/>
      <c r="L51" s="40"/>
      <c r="M51" s="277"/>
      <c r="N51" s="277"/>
      <c r="O51" s="170"/>
      <c r="P51" s="169"/>
      <c r="Q51" s="173"/>
      <c r="R51" s="173"/>
    </row>
    <row r="52" spans="1:46" s="1" customFormat="1" ht="21" customHeight="1" x14ac:dyDescent="0.35">
      <c r="A52" s="340"/>
      <c r="B52" s="341"/>
      <c r="C52" s="216"/>
      <c r="D52" s="228"/>
      <c r="E52" s="228"/>
      <c r="F52" s="228"/>
      <c r="G52" s="228"/>
      <c r="H52" s="228"/>
      <c r="I52" s="228"/>
      <c r="J52" s="40"/>
      <c r="K52" s="276"/>
      <c r="L52" s="40"/>
      <c r="M52" s="277"/>
      <c r="N52" s="277"/>
      <c r="O52" s="170"/>
      <c r="P52" s="169"/>
      <c r="Q52" s="173"/>
      <c r="R52" s="173"/>
    </row>
    <row r="53" spans="1:46" ht="21.75" thickBot="1" x14ac:dyDescent="0.3">
      <c r="A53" s="1"/>
      <c r="B53" s="1"/>
      <c r="C53" s="4"/>
      <c r="D53" s="4"/>
      <c r="E53" s="4"/>
      <c r="F53" s="6"/>
      <c r="G53" s="16"/>
      <c r="H53" s="4"/>
      <c r="I53" s="6"/>
      <c r="J53" s="4"/>
      <c r="K53" s="16"/>
      <c r="L53" s="4"/>
      <c r="M53" s="5"/>
      <c r="N53" s="5"/>
      <c r="O53" s="16"/>
      <c r="Q53" s="173"/>
      <c r="R53" s="173"/>
      <c r="AC53" s="1"/>
      <c r="AD53" s="1"/>
      <c r="AE53" s="1"/>
      <c r="AF53" s="1"/>
      <c r="AG53" s="1"/>
      <c r="AH53" s="1"/>
      <c r="AI53" s="1"/>
      <c r="AJ53" s="1"/>
      <c r="AK53" s="1"/>
      <c r="AL53" s="1"/>
      <c r="AM53" s="1"/>
      <c r="AN53" s="1"/>
      <c r="AO53" s="1"/>
      <c r="AP53" s="1"/>
      <c r="AQ53" s="1"/>
      <c r="AR53" s="1"/>
      <c r="AS53" s="1"/>
      <c r="AT53" s="1"/>
    </row>
    <row r="54" spans="1:46" ht="171.75" customHeight="1" thickBot="1" x14ac:dyDescent="0.3">
      <c r="A54" s="335" t="s">
        <v>254</v>
      </c>
      <c r="B54" s="336"/>
      <c r="C54" s="336"/>
      <c r="D54" s="342" t="s">
        <v>414</v>
      </c>
      <c r="E54" s="336"/>
      <c r="F54" s="336"/>
      <c r="G54" s="336"/>
      <c r="H54" s="336"/>
      <c r="I54" s="343"/>
      <c r="J54" s="123"/>
      <c r="K54" s="111"/>
      <c r="L54" s="177"/>
      <c r="M54" s="32"/>
      <c r="N54" s="32"/>
      <c r="O54" s="32"/>
      <c r="P54" s="32"/>
      <c r="Q54" s="332"/>
      <c r="R54" s="332"/>
      <c r="AC54" s="1"/>
      <c r="AD54" s="1"/>
      <c r="AE54" s="1"/>
      <c r="AF54" s="1"/>
      <c r="AG54" s="1"/>
      <c r="AH54" s="1"/>
      <c r="AI54" s="1"/>
      <c r="AJ54" s="1"/>
      <c r="AK54" s="1"/>
      <c r="AL54" s="1"/>
      <c r="AM54" s="1"/>
      <c r="AN54" s="1"/>
      <c r="AO54" s="1"/>
      <c r="AP54" s="1"/>
      <c r="AQ54" s="1"/>
      <c r="AR54" s="1"/>
      <c r="AS54" s="1"/>
      <c r="AT54" s="1"/>
    </row>
    <row r="55" spans="1:46" ht="23.25" hidden="1" x14ac:dyDescent="0.35">
      <c r="A55" s="19"/>
      <c r="B55" s="20"/>
      <c r="C55" s="6"/>
      <c r="D55" s="6"/>
      <c r="E55" s="6"/>
      <c r="F55" s="5"/>
      <c r="G55" s="120"/>
      <c r="H55" s="6"/>
      <c r="I55" s="5"/>
      <c r="J55" s="6"/>
      <c r="K55" s="5"/>
      <c r="L55" s="6"/>
      <c r="M55" s="5"/>
      <c r="N55" s="5"/>
      <c r="O55" s="5"/>
      <c r="Q55" s="173"/>
      <c r="R55" s="173"/>
      <c r="AC55" s="1"/>
      <c r="AD55" s="1"/>
      <c r="AE55" s="1"/>
      <c r="AF55" s="1"/>
      <c r="AG55" s="1"/>
      <c r="AH55" s="1"/>
      <c r="AI55" s="1"/>
      <c r="AJ55" s="1"/>
      <c r="AK55" s="1"/>
      <c r="AL55" s="1"/>
      <c r="AM55" s="1"/>
      <c r="AN55" s="1"/>
      <c r="AO55" s="1"/>
      <c r="AP55" s="1"/>
      <c r="AQ55" s="1"/>
      <c r="AR55" s="1"/>
      <c r="AS55" s="1"/>
      <c r="AT55" s="1"/>
    </row>
    <row r="56" spans="1:46" ht="21" hidden="1" x14ac:dyDescent="0.25">
      <c r="A56" s="1"/>
      <c r="B56" s="1"/>
      <c r="C56" s="17"/>
      <c r="D56" s="71" t="s">
        <v>39</v>
      </c>
      <c r="E56" s="17"/>
      <c r="F56" s="7"/>
      <c r="G56" s="121"/>
      <c r="H56" s="17"/>
      <c r="I56" s="7"/>
      <c r="J56" s="17"/>
      <c r="L56" s="17"/>
      <c r="M56" s="5"/>
      <c r="N56" s="5"/>
      <c r="O56" s="17"/>
      <c r="Q56" s="173"/>
      <c r="R56" s="173"/>
      <c r="AC56" s="1"/>
      <c r="AD56" s="1"/>
      <c r="AE56" s="1"/>
      <c r="AF56" s="1"/>
      <c r="AG56" s="1"/>
      <c r="AH56" s="1"/>
      <c r="AI56" s="1"/>
      <c r="AJ56" s="1"/>
      <c r="AK56" s="1"/>
      <c r="AL56" s="1"/>
      <c r="AM56" s="1"/>
      <c r="AN56" s="1"/>
      <c r="AO56" s="1"/>
      <c r="AP56" s="1"/>
      <c r="AQ56" s="1"/>
      <c r="AR56" s="1"/>
      <c r="AS56" s="1"/>
      <c r="AT56" s="1"/>
    </row>
    <row r="57" spans="1:46" ht="21" hidden="1" customHeight="1" thickBot="1" x14ac:dyDescent="0.3">
      <c r="A57" s="333" t="s">
        <v>32</v>
      </c>
      <c r="B57" s="334"/>
      <c r="C57" s="42" t="s">
        <v>11</v>
      </c>
      <c r="D57" s="13" t="s">
        <v>78</v>
      </c>
      <c r="E57" s="13" t="s">
        <v>78</v>
      </c>
      <c r="F57" s="154" t="s">
        <v>78</v>
      </c>
      <c r="G57" s="43"/>
      <c r="H57" s="154" t="s">
        <v>78</v>
      </c>
      <c r="I57" s="45"/>
      <c r="J57" s="13"/>
      <c r="K57" s="80"/>
      <c r="L57" s="13"/>
      <c r="M57" s="15"/>
      <c r="N57" s="30"/>
      <c r="P57" s="68"/>
      <c r="Q57" s="173"/>
      <c r="R57" s="173"/>
      <c r="AC57" s="1"/>
      <c r="AD57" s="1"/>
      <c r="AE57" s="1"/>
      <c r="AF57" s="1"/>
      <c r="AG57" s="1"/>
      <c r="AH57" s="1"/>
      <c r="AI57" s="1"/>
      <c r="AJ57" s="1"/>
      <c r="AK57" s="1"/>
      <c r="AL57" s="1"/>
      <c r="AM57" s="1"/>
      <c r="AN57" s="1"/>
      <c r="AO57" s="1"/>
      <c r="AP57" s="1"/>
      <c r="AQ57" s="1"/>
      <c r="AR57" s="1"/>
      <c r="AS57" s="1"/>
      <c r="AT57" s="1"/>
    </row>
    <row r="58" spans="1:46" ht="21" hidden="1" customHeight="1" thickBot="1" x14ac:dyDescent="0.3">
      <c r="A58" s="333"/>
      <c r="B58" s="334"/>
      <c r="C58" s="59" t="s">
        <v>5</v>
      </c>
      <c r="D58" s="38"/>
      <c r="E58" s="38"/>
      <c r="F58" s="77"/>
      <c r="G58" s="44"/>
      <c r="H58" s="154"/>
      <c r="I58" s="118"/>
      <c r="J58" s="38"/>
      <c r="K58" s="81"/>
      <c r="L58" s="38"/>
      <c r="M58" s="21"/>
      <c r="N58" s="31"/>
      <c r="O58" s="2"/>
      <c r="P58" s="68"/>
      <c r="Q58" s="173"/>
      <c r="R58" s="173"/>
      <c r="AC58" s="1"/>
      <c r="AD58" s="1"/>
      <c r="AE58" s="1"/>
      <c r="AF58" s="1"/>
      <c r="AG58" s="1"/>
      <c r="AH58" s="1"/>
      <c r="AI58" s="1"/>
      <c r="AJ58" s="1"/>
      <c r="AK58" s="1"/>
      <c r="AL58" s="1"/>
      <c r="AM58" s="1"/>
      <c r="AN58" s="1"/>
      <c r="AO58" s="1"/>
      <c r="AP58" s="1"/>
      <c r="AQ58" s="1"/>
      <c r="AR58" s="1"/>
      <c r="AS58" s="1"/>
      <c r="AT58" s="1"/>
    </row>
    <row r="59" spans="1:46" ht="21" hidden="1" customHeight="1" x14ac:dyDescent="0.25">
      <c r="A59" s="333"/>
      <c r="B59" s="334"/>
      <c r="C59" s="59" t="s">
        <v>6</v>
      </c>
      <c r="D59" s="12"/>
      <c r="E59" s="12"/>
      <c r="F59" s="154"/>
      <c r="G59" s="43"/>
      <c r="H59" s="154"/>
      <c r="I59" s="119"/>
      <c r="J59" s="12"/>
      <c r="K59" s="80"/>
      <c r="L59" s="12"/>
      <c r="M59" s="15"/>
      <c r="N59" s="30"/>
      <c r="O59" s="18"/>
      <c r="P59" s="68"/>
      <c r="Q59" s="173"/>
      <c r="R59" s="173"/>
      <c r="AC59" s="1"/>
      <c r="AD59" s="1"/>
      <c r="AE59" s="1"/>
      <c r="AF59" s="1"/>
      <c r="AG59" s="1"/>
      <c r="AH59" s="1"/>
      <c r="AI59" s="1"/>
      <c r="AJ59" s="1"/>
      <c r="AK59" s="1"/>
      <c r="AL59" s="1"/>
      <c r="AM59" s="1"/>
      <c r="AN59" s="1"/>
      <c r="AO59" s="1"/>
      <c r="AP59" s="1"/>
      <c r="AQ59" s="1"/>
      <c r="AR59" s="1"/>
      <c r="AS59" s="1"/>
      <c r="AT59" s="1"/>
    </row>
    <row r="60" spans="1:46" ht="21" hidden="1" customHeight="1" x14ac:dyDescent="0.3">
      <c r="A60" s="333"/>
      <c r="B60" s="334"/>
      <c r="C60" s="42" t="s">
        <v>16</v>
      </c>
      <c r="D60" s="39"/>
      <c r="E60" s="39"/>
      <c r="F60" s="154"/>
      <c r="G60" s="44"/>
      <c r="H60" s="154"/>
      <c r="I60" s="45"/>
      <c r="J60" s="39"/>
      <c r="K60" s="80"/>
      <c r="L60" s="39"/>
      <c r="M60" s="15"/>
      <c r="N60" s="15"/>
      <c r="O60" s="171"/>
      <c r="P60" s="169"/>
      <c r="Q60" s="173"/>
      <c r="R60" s="173"/>
      <c r="AC60" s="1"/>
      <c r="AD60" s="1"/>
      <c r="AE60" s="1"/>
      <c r="AF60" s="1"/>
      <c r="AG60" s="1"/>
      <c r="AH60" s="1"/>
      <c r="AI60" s="1"/>
      <c r="AJ60" s="1"/>
      <c r="AK60" s="1"/>
      <c r="AL60" s="1"/>
      <c r="AM60" s="1"/>
      <c r="AN60" s="1"/>
      <c r="AO60" s="1"/>
      <c r="AP60" s="1"/>
      <c r="AQ60" s="1"/>
      <c r="AR60" s="1"/>
      <c r="AS60" s="1"/>
      <c r="AT60" s="1"/>
    </row>
    <row r="61" spans="1:46" ht="21" hidden="1" customHeight="1" x14ac:dyDescent="0.3">
      <c r="A61" s="333"/>
      <c r="B61" s="334"/>
      <c r="C61" s="61" t="s">
        <v>15</v>
      </c>
      <c r="D61" s="24"/>
      <c r="E61" s="24"/>
      <c r="F61" s="154"/>
      <c r="G61" s="43"/>
      <c r="H61" s="154"/>
      <c r="I61" s="45"/>
      <c r="J61" s="24"/>
      <c r="K61" s="80"/>
      <c r="L61" s="24"/>
      <c r="M61" s="15"/>
      <c r="N61" s="15"/>
      <c r="O61" s="171"/>
      <c r="P61" s="169"/>
      <c r="Q61" s="173"/>
      <c r="R61" s="173"/>
      <c r="AC61" s="1"/>
      <c r="AD61" s="1"/>
      <c r="AE61" s="1"/>
      <c r="AF61" s="1"/>
      <c r="AG61" s="1"/>
      <c r="AH61" s="1"/>
      <c r="AI61" s="1"/>
      <c r="AJ61" s="1"/>
      <c r="AK61" s="1"/>
      <c r="AL61" s="1"/>
      <c r="AM61" s="1"/>
      <c r="AN61" s="1"/>
      <c r="AO61" s="1"/>
      <c r="AP61" s="1"/>
      <c r="AQ61" s="1"/>
      <c r="AR61" s="1"/>
      <c r="AS61" s="1"/>
      <c r="AT61" s="1"/>
    </row>
    <row r="62" spans="1:46" ht="21" hidden="1" customHeight="1" x14ac:dyDescent="0.3">
      <c r="A62" s="333"/>
      <c r="B62" s="334"/>
      <c r="C62" s="58"/>
      <c r="D62" s="25"/>
      <c r="E62" s="25"/>
      <c r="F62" s="77"/>
      <c r="G62" s="43"/>
      <c r="H62" s="154"/>
      <c r="I62" s="45"/>
      <c r="J62" s="25"/>
      <c r="K62" s="81"/>
      <c r="L62" s="25"/>
      <c r="M62" s="15"/>
      <c r="N62" s="30"/>
      <c r="O62" s="171"/>
      <c r="P62" s="169"/>
      <c r="Q62" s="173"/>
      <c r="R62" s="173"/>
      <c r="AC62" s="1"/>
      <c r="AD62" s="1"/>
      <c r="AE62" s="1"/>
      <c r="AF62" s="1"/>
      <c r="AG62" s="1"/>
      <c r="AH62" s="1"/>
      <c r="AI62" s="1"/>
      <c r="AJ62" s="1"/>
      <c r="AK62" s="1"/>
      <c r="AL62" s="1"/>
      <c r="AM62" s="1"/>
      <c r="AN62" s="1"/>
      <c r="AO62" s="1"/>
      <c r="AP62" s="1"/>
      <c r="AQ62" s="1"/>
      <c r="AR62" s="1"/>
      <c r="AS62" s="1"/>
      <c r="AT62" s="1"/>
    </row>
    <row r="63" spans="1:46" ht="21.75" hidden="1" thickBot="1" x14ac:dyDescent="0.3">
      <c r="A63" s="22"/>
      <c r="B63" s="22"/>
      <c r="C63" s="23"/>
      <c r="D63" s="6"/>
      <c r="E63" s="6"/>
      <c r="F63" s="6"/>
      <c r="G63" s="23"/>
      <c r="H63" s="23"/>
      <c r="I63" s="23"/>
      <c r="J63" s="23"/>
      <c r="K63" s="23"/>
      <c r="L63" s="23"/>
      <c r="M63" s="16"/>
      <c r="N63" s="16"/>
      <c r="O63" s="161" t="s">
        <v>79</v>
      </c>
      <c r="Q63" s="173"/>
      <c r="R63" s="173"/>
      <c r="AC63" s="1"/>
      <c r="AD63" s="1"/>
      <c r="AE63" s="1"/>
      <c r="AF63" s="1"/>
      <c r="AG63" s="1"/>
      <c r="AH63" s="1"/>
      <c r="AI63" s="1"/>
      <c r="AJ63" s="1"/>
      <c r="AK63" s="1"/>
      <c r="AL63" s="1"/>
      <c r="AM63" s="1"/>
      <c r="AN63" s="1"/>
      <c r="AO63" s="1"/>
      <c r="AP63" s="1"/>
      <c r="AQ63" s="1"/>
      <c r="AR63" s="1"/>
      <c r="AS63" s="1"/>
      <c r="AT63" s="1"/>
    </row>
    <row r="64" spans="1:46" ht="60" hidden="1" customHeight="1" x14ac:dyDescent="0.35">
      <c r="A64" s="335" t="s">
        <v>29</v>
      </c>
      <c r="B64" s="336"/>
      <c r="C64" s="336"/>
      <c r="D64" s="123" t="s">
        <v>80</v>
      </c>
      <c r="E64" s="123"/>
      <c r="F64" s="111"/>
      <c r="G64" s="113"/>
      <c r="H64" s="177"/>
      <c r="I64" s="112"/>
      <c r="J64" s="123"/>
      <c r="K64" s="111"/>
      <c r="L64" s="177"/>
      <c r="M64" s="33"/>
      <c r="N64" s="32"/>
      <c r="O64" s="32"/>
      <c r="P64" s="32"/>
      <c r="Q64" s="173"/>
      <c r="R64" s="173"/>
      <c r="AC64" s="1"/>
      <c r="AD64" s="1"/>
      <c r="AE64" s="1"/>
      <c r="AF64" s="1"/>
      <c r="AG64" s="1"/>
      <c r="AH64" s="1"/>
      <c r="AI64" s="1"/>
      <c r="AJ64" s="1"/>
      <c r="AK64" s="1"/>
      <c r="AL64" s="1"/>
      <c r="AM64" s="1"/>
      <c r="AN64" s="1"/>
      <c r="AO64" s="1"/>
      <c r="AP64" s="1"/>
      <c r="AQ64" s="1"/>
      <c r="AR64" s="1"/>
      <c r="AS64" s="1"/>
      <c r="AT64" s="1"/>
    </row>
    <row r="65" spans="1:18" s="1" customFormat="1" x14ac:dyDescent="0.25">
      <c r="Q65" s="173"/>
      <c r="R65" s="173"/>
    </row>
    <row r="66" spans="1:18" s="1" customFormat="1" ht="23.25" x14ac:dyDescent="0.35">
      <c r="A66" s="74" t="s">
        <v>20</v>
      </c>
      <c r="B66" s="75"/>
    </row>
    <row r="67" spans="1:18" s="1" customFormat="1" ht="21" x14ac:dyDescent="0.35">
      <c r="A67" s="67"/>
      <c r="B67" s="75" t="s">
        <v>21</v>
      </c>
    </row>
    <row r="68" spans="1:18" s="1" customFormat="1" ht="21" x14ac:dyDescent="0.35">
      <c r="A68" s="67"/>
      <c r="B68" s="75" t="s">
        <v>22</v>
      </c>
    </row>
    <row r="69" spans="1:18" s="1" customFormat="1" ht="21" x14ac:dyDescent="0.35">
      <c r="A69" s="67"/>
      <c r="B69" s="75" t="s">
        <v>23</v>
      </c>
    </row>
    <row r="70" spans="1:18" s="1" customFormat="1" ht="21" x14ac:dyDescent="0.35">
      <c r="A70" s="67"/>
      <c r="B70" s="75" t="s">
        <v>24</v>
      </c>
    </row>
    <row r="71" spans="1:18" s="1" customFormat="1" ht="21" x14ac:dyDescent="0.35">
      <c r="A71" s="67"/>
      <c r="B71" s="75" t="s">
        <v>25</v>
      </c>
    </row>
    <row r="72" spans="1:18" s="1" customFormat="1" ht="21" x14ac:dyDescent="0.35">
      <c r="A72" s="67"/>
      <c r="B72" s="75" t="s">
        <v>26</v>
      </c>
    </row>
    <row r="73" spans="1:18" s="1" customFormat="1" ht="21" x14ac:dyDescent="0.35">
      <c r="A73" s="67"/>
      <c r="B73" s="75" t="s">
        <v>27</v>
      </c>
    </row>
    <row r="74" spans="1:18" s="1" customFormat="1" ht="21" x14ac:dyDescent="0.35">
      <c r="A74" s="67"/>
      <c r="B74" s="75" t="s">
        <v>24</v>
      </c>
    </row>
    <row r="75" spans="1:18" s="1" customFormat="1" ht="21" x14ac:dyDescent="0.35">
      <c r="A75" s="67"/>
      <c r="B75" s="75" t="s">
        <v>25</v>
      </c>
    </row>
    <row r="76" spans="1:18" s="1" customFormat="1" ht="21" x14ac:dyDescent="0.35">
      <c r="A76" s="67"/>
      <c r="B76" s="75" t="s">
        <v>26</v>
      </c>
    </row>
    <row r="77" spans="1:18" s="1" customFormat="1" ht="21" x14ac:dyDescent="0.35">
      <c r="A77" s="67"/>
      <c r="B77" s="75" t="s">
        <v>27</v>
      </c>
    </row>
    <row r="78" spans="1:18" s="1" customFormat="1" ht="21" x14ac:dyDescent="0.35">
      <c r="B78" s="76"/>
    </row>
  </sheetData>
  <mergeCells count="29">
    <mergeCell ref="A22:B22"/>
    <mergeCell ref="D3:D5"/>
    <mergeCell ref="E3:E5"/>
    <mergeCell ref="F3:F5"/>
    <mergeCell ref="G3:G5"/>
    <mergeCell ref="C22:C25"/>
    <mergeCell ref="A25:B25"/>
    <mergeCell ref="J3:J5"/>
    <mergeCell ref="K3:K5"/>
    <mergeCell ref="L3:L5"/>
    <mergeCell ref="A4:B4"/>
    <mergeCell ref="A5:B5"/>
    <mergeCell ref="H3:H5"/>
    <mergeCell ref="I3:I5"/>
    <mergeCell ref="A26:B26"/>
    <mergeCell ref="A40:B45"/>
    <mergeCell ref="A48:B52"/>
    <mergeCell ref="A54:C54"/>
    <mergeCell ref="A24:B24"/>
    <mergeCell ref="Q54:R54"/>
    <mergeCell ref="A57:B62"/>
    <mergeCell ref="A64:C64"/>
    <mergeCell ref="Q27:R27"/>
    <mergeCell ref="A28:B30"/>
    <mergeCell ref="Q29:R29"/>
    <mergeCell ref="Q32:R32"/>
    <mergeCell ref="A33:B37"/>
    <mergeCell ref="D54:I54"/>
    <mergeCell ref="N28:N30"/>
  </mergeCells>
  <pageMargins left="0.70866141732283472" right="0.70866141732283472" top="0.74803149606299213" bottom="0.74803149606299213" header="0.31496062992125984" footer="0.31496062992125984"/>
  <pageSetup paperSize="8" scale="38"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T73"/>
  <sheetViews>
    <sheetView zoomScale="60" zoomScaleNormal="60" workbookViewId="0">
      <pane ySplit="2" topLeftCell="A3" activePane="bottomLeft" state="frozen"/>
      <selection pane="bottomLeft" activeCell="N30" sqref="N30"/>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6" max="28" width="35.75" style="1"/>
  </cols>
  <sheetData>
    <row r="1" spans="1:28" s="1" customFormat="1" ht="58.5" customHeight="1" thickBot="1" x14ac:dyDescent="0.3">
      <c r="A1" s="114" t="s">
        <v>49</v>
      </c>
      <c r="B1" s="114"/>
      <c r="C1" s="114"/>
      <c r="D1" s="115"/>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U2"/>
      <c r="V2"/>
      <c r="W2"/>
      <c r="X2"/>
      <c r="Y2"/>
      <c r="Z2"/>
      <c r="AA2"/>
      <c r="AB2"/>
    </row>
    <row r="3" spans="1:28" s="1" customFormat="1" ht="26.25" x14ac:dyDescent="0.25">
      <c r="A3" s="54"/>
      <c r="B3" s="54"/>
      <c r="C3" s="47"/>
      <c r="D3" s="351"/>
      <c r="E3" s="351"/>
      <c r="F3" s="351"/>
      <c r="G3" s="351"/>
      <c r="H3" s="351"/>
      <c r="I3" s="351"/>
      <c r="J3" s="351"/>
      <c r="K3" s="351"/>
      <c r="L3" s="351"/>
    </row>
    <row r="4" spans="1:28" s="1" customFormat="1" ht="26.25" x14ac:dyDescent="0.25">
      <c r="A4" s="353" t="s">
        <v>43</v>
      </c>
      <c r="B4" s="353"/>
      <c r="C4" s="78">
        <v>5072</v>
      </c>
      <c r="D4" s="352"/>
      <c r="E4" s="352"/>
      <c r="F4" s="352"/>
      <c r="G4" s="352"/>
      <c r="H4" s="352"/>
      <c r="I4" s="352"/>
      <c r="J4" s="352"/>
      <c r="K4" s="352"/>
      <c r="L4" s="352"/>
    </row>
    <row r="5" spans="1:28" s="1" customFormat="1" ht="26.25" x14ac:dyDescent="0.25">
      <c r="A5" s="353" t="s">
        <v>290</v>
      </c>
      <c r="B5" s="353"/>
      <c r="C5" s="78">
        <f>C4*1.21</f>
        <v>6137.12</v>
      </c>
      <c r="D5" s="352"/>
      <c r="E5" s="352"/>
      <c r="F5" s="352"/>
      <c r="G5" s="352"/>
      <c r="H5" s="352"/>
      <c r="I5" s="352"/>
      <c r="J5" s="352"/>
      <c r="K5" s="352"/>
      <c r="L5" s="352"/>
    </row>
    <row r="6" spans="1:28" s="1" customFormat="1" ht="26.25" x14ac:dyDescent="0.25">
      <c r="A6" s="47"/>
      <c r="B6" s="47"/>
      <c r="C6" s="47"/>
      <c r="D6" s="48"/>
      <c r="E6" s="48"/>
      <c r="F6" s="49"/>
      <c r="G6" s="49"/>
      <c r="H6" s="48"/>
      <c r="I6" s="49"/>
      <c r="J6" s="48"/>
      <c r="K6" s="49"/>
      <c r="L6" s="48"/>
    </row>
    <row r="7" spans="1:28" s="1" customFormat="1" ht="26.25" customHeight="1" x14ac:dyDescent="0.4">
      <c r="A7" s="130" t="s">
        <v>45</v>
      </c>
      <c r="B7" s="128" t="s">
        <v>44</v>
      </c>
      <c r="C7" s="77"/>
      <c r="D7" s="105">
        <f>(D8/$C$4)*100</f>
        <v>4.2981072555205051</v>
      </c>
      <c r="E7" s="105">
        <f t="shared" ref="E7:I7" si="0">(E8/$C$4)*100</f>
        <v>70.347003154574125</v>
      </c>
      <c r="F7" s="105">
        <f t="shared" si="0"/>
        <v>17.764195583596216</v>
      </c>
      <c r="G7" s="105">
        <f>(G8/$C$4)*100</f>
        <v>1.9716088328075709E-2</v>
      </c>
      <c r="H7" s="105">
        <f>(H8/$C$4)*100</f>
        <v>7.5709779179810726</v>
      </c>
      <c r="I7" s="106">
        <f t="shared" si="0"/>
        <v>0</v>
      </c>
      <c r="J7" s="95">
        <v>16.899999999999999</v>
      </c>
      <c r="K7" s="95">
        <v>79.599999999999994</v>
      </c>
      <c r="L7" s="95">
        <v>3.5</v>
      </c>
      <c r="M7" s="73"/>
    </row>
    <row r="8" spans="1:28" s="1" customFormat="1" ht="26.25" customHeight="1" x14ac:dyDescent="0.25">
      <c r="A8" s="136"/>
      <c r="B8" s="129" t="s">
        <v>62</v>
      </c>
      <c r="C8" s="77"/>
      <c r="D8" s="51">
        <v>218</v>
      </c>
      <c r="E8" s="51">
        <v>3568</v>
      </c>
      <c r="F8" s="51">
        <v>901</v>
      </c>
      <c r="G8" s="51">
        <v>1</v>
      </c>
      <c r="H8" s="51">
        <v>384</v>
      </c>
      <c r="I8" s="106">
        <v>0</v>
      </c>
      <c r="J8" s="96">
        <f>($H$8/100)*J7</f>
        <v>64.895999999999987</v>
      </c>
      <c r="K8" s="96">
        <f>($H$8/100)*K7</f>
        <v>305.66399999999999</v>
      </c>
      <c r="L8" s="96">
        <f>($H$8/100)*L7</f>
        <v>13.44</v>
      </c>
      <c r="M8" s="99"/>
    </row>
    <row r="9" spans="1:28" s="1" customFormat="1" ht="26.25" customHeight="1" x14ac:dyDescent="0.25">
      <c r="A9" s="130" t="s">
        <v>65</v>
      </c>
      <c r="B9" s="128" t="s">
        <v>63</v>
      </c>
      <c r="C9" s="77"/>
      <c r="D9" s="92">
        <v>156.53700000000001</v>
      </c>
      <c r="E9" s="92">
        <v>3963.8209999999999</v>
      </c>
      <c r="F9" s="92">
        <v>1237.135</v>
      </c>
      <c r="G9" s="92">
        <v>6.3259999999999996</v>
      </c>
      <c r="H9" s="92">
        <v>498.935</v>
      </c>
      <c r="I9" s="106">
        <v>0</v>
      </c>
      <c r="J9" s="96"/>
      <c r="K9" s="96"/>
      <c r="L9" s="96"/>
      <c r="M9" s="157">
        <f>SUM(D9:I9)</f>
        <v>5862.7540000000008</v>
      </c>
    </row>
    <row r="10" spans="1:28" s="1" customFormat="1" ht="26.25" customHeight="1" x14ac:dyDescent="0.25">
      <c r="A10" s="136"/>
      <c r="B10" s="129" t="s">
        <v>64</v>
      </c>
      <c r="C10" s="77"/>
      <c r="D10" s="93">
        <f>($C$5/100)*D7</f>
        <v>263.78000000000003</v>
      </c>
      <c r="E10" s="93">
        <f t="shared" ref="E10:I10" si="1">($C$5/100)*E7</f>
        <v>4317.28</v>
      </c>
      <c r="F10" s="93">
        <f t="shared" si="1"/>
        <v>1090.21</v>
      </c>
      <c r="G10" s="93">
        <f>($C$5/100)*G7</f>
        <v>1.21</v>
      </c>
      <c r="H10" s="93">
        <f>($C$5/100)*H7</f>
        <v>464.64</v>
      </c>
      <c r="I10" s="93">
        <f t="shared" si="1"/>
        <v>0</v>
      </c>
      <c r="J10" s="97">
        <f>($H$10/100)*J7</f>
        <v>78.524159999999995</v>
      </c>
      <c r="K10" s="97">
        <f>($H$10/100)*K7</f>
        <v>369.85343999999998</v>
      </c>
      <c r="L10" s="97">
        <f>($H$10/100)*L7</f>
        <v>16.2624</v>
      </c>
      <c r="M10" s="99"/>
    </row>
    <row r="11" spans="1:28" s="1" customFormat="1" ht="26.25" customHeight="1" x14ac:dyDescent="0.25">
      <c r="A11" s="130" t="s">
        <v>66</v>
      </c>
      <c r="B11" s="128" t="s">
        <v>69</v>
      </c>
      <c r="C11" s="77"/>
      <c r="D11" s="51">
        <v>121</v>
      </c>
      <c r="E11" s="51">
        <v>2524</v>
      </c>
      <c r="F11" s="52">
        <v>1191</v>
      </c>
      <c r="G11" s="52">
        <v>1.5</v>
      </c>
      <c r="H11" s="51">
        <v>421</v>
      </c>
      <c r="I11" s="52">
        <v>0</v>
      </c>
      <c r="J11" s="95">
        <v>5</v>
      </c>
      <c r="K11" s="98">
        <v>5026</v>
      </c>
      <c r="L11" s="95">
        <v>2</v>
      </c>
      <c r="M11" s="99"/>
    </row>
    <row r="12" spans="1:28" s="1" customFormat="1" ht="26.25" customHeight="1" x14ac:dyDescent="0.25">
      <c r="A12" s="130"/>
      <c r="B12" s="128" t="s">
        <v>75</v>
      </c>
      <c r="C12" s="77"/>
      <c r="D12" s="51">
        <v>11</v>
      </c>
      <c r="E12" s="51">
        <v>231</v>
      </c>
      <c r="F12" s="52">
        <v>362</v>
      </c>
      <c r="G12" s="52">
        <v>0.7</v>
      </c>
      <c r="H12" s="51">
        <v>84</v>
      </c>
      <c r="I12" s="52">
        <v>0</v>
      </c>
      <c r="J12" s="95"/>
      <c r="K12" s="98"/>
      <c r="L12" s="95"/>
      <c r="M12" s="99"/>
    </row>
    <row r="13" spans="1:28" s="1" customFormat="1" ht="26.25" customHeight="1" x14ac:dyDescent="0.25">
      <c r="B13" s="128" t="s">
        <v>70</v>
      </c>
      <c r="C13" s="77"/>
      <c r="D13" s="158">
        <f t="shared" ref="D13:H13" si="2">D12/D14</f>
        <v>8.3333333333333329E-2</v>
      </c>
      <c r="E13" s="158">
        <f t="shared" si="2"/>
        <v>8.38475499092559E-2</v>
      </c>
      <c r="F13" s="159">
        <f t="shared" si="2"/>
        <v>0.23309723116548617</v>
      </c>
      <c r="G13" s="159">
        <f t="shared" si="2"/>
        <v>0.31818181818181812</v>
      </c>
      <c r="H13" s="158">
        <f t="shared" si="2"/>
        <v>0.16633663366336635</v>
      </c>
      <c r="I13" s="158"/>
      <c r="J13" s="95">
        <v>30.61</v>
      </c>
      <c r="K13" s="98">
        <v>33.07</v>
      </c>
      <c r="L13" s="95">
        <v>455.3</v>
      </c>
      <c r="M13" s="99"/>
    </row>
    <row r="14" spans="1:28" s="1" customFormat="1" ht="26.25" x14ac:dyDescent="0.25">
      <c r="A14" s="47"/>
      <c r="B14" s="128" t="s">
        <v>67</v>
      </c>
      <c r="C14" s="132">
        <f>SUM(D14:I14)</f>
        <v>4947.2</v>
      </c>
      <c r="D14" s="66">
        <f t="shared" ref="D14:I14" si="3">D12+D11</f>
        <v>132</v>
      </c>
      <c r="E14" s="66">
        <f t="shared" si="3"/>
        <v>2755</v>
      </c>
      <c r="F14" s="102">
        <f t="shared" si="3"/>
        <v>1553</v>
      </c>
      <c r="G14" s="102">
        <f t="shared" si="3"/>
        <v>2.2000000000000002</v>
      </c>
      <c r="H14" s="102">
        <f t="shared" si="3"/>
        <v>505</v>
      </c>
      <c r="I14" s="102">
        <f t="shared" si="3"/>
        <v>0</v>
      </c>
      <c r="J14" s="103">
        <f t="shared" ref="J14:L14" si="4">(J11/(100-J13))*100</f>
        <v>7.2056492289955321</v>
      </c>
      <c r="K14" s="103">
        <f t="shared" si="4"/>
        <v>7509.3381144479299</v>
      </c>
      <c r="L14" s="103">
        <f t="shared" si="4"/>
        <v>-0.56290458767238949</v>
      </c>
      <c r="M14" s="104"/>
    </row>
    <row r="15" spans="1:28" s="1" customFormat="1" ht="26.25" x14ac:dyDescent="0.25">
      <c r="A15" s="47"/>
      <c r="B15" s="47"/>
      <c r="C15" s="128"/>
      <c r="D15" s="94"/>
      <c r="E15" s="94"/>
      <c r="F15" s="94"/>
      <c r="G15" s="94"/>
      <c r="H15" s="94"/>
      <c r="I15" s="94"/>
      <c r="J15" s="94"/>
      <c r="K15" s="94"/>
      <c r="L15" s="94"/>
    </row>
    <row r="16" spans="1:28" ht="28.5" customHeight="1" x14ac:dyDescent="0.25">
      <c r="A16" s="130" t="s">
        <v>68</v>
      </c>
      <c r="B16" s="65"/>
      <c r="C16" s="141" t="s">
        <v>71</v>
      </c>
      <c r="D16" s="133">
        <f>D11/D8</f>
        <v>0.55504587155963303</v>
      </c>
      <c r="E16" s="133">
        <f>E11/E8</f>
        <v>0.70739910313901344</v>
      </c>
      <c r="F16" s="147">
        <f>F11/F8</f>
        <v>1.3218645948945615</v>
      </c>
      <c r="G16" s="147">
        <f>G11/G8</f>
        <v>1.5</v>
      </c>
      <c r="H16" s="147">
        <f>H11/H8</f>
        <v>1.0963541666666667</v>
      </c>
      <c r="I16" s="147"/>
      <c r="J16" s="131">
        <f>J14/J8</f>
        <v>0.11103379605823985</v>
      </c>
      <c r="K16" s="131">
        <f>K14/K8</f>
        <v>24.567296490420627</v>
      </c>
      <c r="L16" s="131">
        <f>L14/L8</f>
        <v>-4.1882781820862316E-2</v>
      </c>
      <c r="M16" s="1"/>
      <c r="N16" s="1"/>
      <c r="O16" s="1"/>
      <c r="U16"/>
      <c r="V16"/>
      <c r="W16"/>
      <c r="X16"/>
      <c r="Y16"/>
      <c r="Z16"/>
      <c r="AA16"/>
      <c r="AB16"/>
    </row>
    <row r="17" spans="1:46" ht="28.5" customHeight="1" x14ac:dyDescent="0.25">
      <c r="A17" s="1"/>
      <c r="B17" s="46"/>
      <c r="C17" s="141" t="s">
        <v>72</v>
      </c>
      <c r="D17" s="133">
        <f>D11/D9</f>
        <v>0.77298018998703177</v>
      </c>
      <c r="E17" s="133">
        <f t="shared" ref="E17:H17" si="5">E11/E9</f>
        <v>0.63675932894043397</v>
      </c>
      <c r="F17" s="133">
        <f t="shared" si="5"/>
        <v>0.96270819271946872</v>
      </c>
      <c r="G17" s="133">
        <f t="shared" si="5"/>
        <v>0.23711666139740753</v>
      </c>
      <c r="H17" s="133">
        <f t="shared" si="5"/>
        <v>0.84379728822391697</v>
      </c>
      <c r="I17" s="133"/>
      <c r="J17" s="100"/>
      <c r="K17" s="101"/>
      <c r="L17" s="100"/>
      <c r="M17" s="1"/>
      <c r="N17" s="1"/>
      <c r="O17" s="1"/>
      <c r="U17"/>
      <c r="V17"/>
      <c r="W17"/>
      <c r="X17"/>
      <c r="Y17"/>
      <c r="Z17"/>
      <c r="AA17"/>
      <c r="AB17"/>
    </row>
    <row r="18" spans="1:46" ht="28.5" customHeight="1" x14ac:dyDescent="0.25">
      <c r="A18" s="1"/>
      <c r="B18" s="46"/>
      <c r="C18" s="143" t="s">
        <v>73</v>
      </c>
      <c r="D18" s="144">
        <f>D14/D8</f>
        <v>0.60550458715596334</v>
      </c>
      <c r="E18" s="144">
        <f t="shared" ref="E18:H18" si="6">E14/E8</f>
        <v>0.77214125560538116</v>
      </c>
      <c r="F18" s="144">
        <f t="shared" si="6"/>
        <v>1.7236403995560488</v>
      </c>
      <c r="G18" s="144">
        <f t="shared" si="6"/>
        <v>2.2000000000000002</v>
      </c>
      <c r="H18" s="144">
        <f t="shared" si="6"/>
        <v>1.3151041666666667</v>
      </c>
      <c r="I18" s="144"/>
      <c r="J18" s="100"/>
      <c r="K18" s="101"/>
      <c r="L18" s="100"/>
      <c r="M18" s="1"/>
      <c r="N18" s="1"/>
      <c r="O18" s="1"/>
      <c r="U18"/>
      <c r="V18"/>
      <c r="W18"/>
      <c r="X18"/>
      <c r="Y18"/>
      <c r="Z18"/>
      <c r="AA18"/>
      <c r="AB18"/>
    </row>
    <row r="19" spans="1:46" ht="28.5" customHeight="1" thickBot="1" x14ac:dyDescent="0.3">
      <c r="A19" s="1"/>
      <c r="B19" s="46"/>
      <c r="C19" s="142" t="s">
        <v>74</v>
      </c>
      <c r="D19" s="140">
        <f>D14/D9</f>
        <v>0.84325111634948924</v>
      </c>
      <c r="E19" s="140">
        <f t="shared" ref="E19:H19" si="7">E14/E9</f>
        <v>0.69503643075709021</v>
      </c>
      <c r="F19" s="140">
        <f t="shared" si="7"/>
        <v>1.2553197508760159</v>
      </c>
      <c r="G19" s="140">
        <f t="shared" si="7"/>
        <v>0.34777110338286443</v>
      </c>
      <c r="H19" s="140">
        <f t="shared" si="7"/>
        <v>1.0121558920500666</v>
      </c>
      <c r="I19" s="140"/>
      <c r="J19" s="100"/>
      <c r="K19" s="101"/>
      <c r="L19" s="100"/>
      <c r="M19" s="1"/>
      <c r="N19" s="1"/>
      <c r="O19" s="1"/>
      <c r="U19"/>
      <c r="V19"/>
      <c r="W19"/>
      <c r="X19"/>
      <c r="Y19"/>
      <c r="Z19"/>
      <c r="AA19"/>
      <c r="AB19"/>
    </row>
    <row r="20" spans="1:46" ht="28.5" customHeight="1" x14ac:dyDescent="0.4">
      <c r="A20" s="1"/>
      <c r="B20" s="46"/>
      <c r="C20" s="146" t="s">
        <v>46</v>
      </c>
      <c r="D20" s="134">
        <f>D14/D10</f>
        <v>0.50041701417848206</v>
      </c>
      <c r="E20" s="134">
        <f>E14/E10</f>
        <v>0.63813326909535639</v>
      </c>
      <c r="F20" s="152">
        <f>F14/F10</f>
        <v>1.4244961979802055</v>
      </c>
      <c r="G20" s="152">
        <f t="shared" ref="G20:H20" si="8">G14/G10</f>
        <v>1.8181818181818183</v>
      </c>
      <c r="H20" s="152">
        <f t="shared" si="8"/>
        <v>1.0868629476584022</v>
      </c>
      <c r="I20" s="152"/>
      <c r="J20" s="100"/>
      <c r="K20" s="101"/>
      <c r="L20" s="100"/>
      <c r="M20" s="1"/>
      <c r="N20" s="1"/>
      <c r="O20" s="1"/>
      <c r="U20"/>
      <c r="V20"/>
      <c r="W20"/>
      <c r="X20"/>
      <c r="Y20"/>
      <c r="Z20"/>
      <c r="AA20"/>
      <c r="AB20"/>
    </row>
    <row r="21" spans="1:46" ht="28.5" customHeight="1" thickBot="1" x14ac:dyDescent="0.3">
      <c r="A21" s="1"/>
      <c r="B21" s="46"/>
      <c r="C21" s="145" t="s">
        <v>47</v>
      </c>
      <c r="D21" s="242">
        <f t="shared" ref="D21:I21" si="9">D10-D14</f>
        <v>131.78000000000003</v>
      </c>
      <c r="E21" s="242">
        <f t="shared" si="9"/>
        <v>1562.2799999999997</v>
      </c>
      <c r="F21" s="244">
        <f t="shared" si="9"/>
        <v>-462.78999999999996</v>
      </c>
      <c r="G21" s="244">
        <f t="shared" si="9"/>
        <v>-0.99000000000000021</v>
      </c>
      <c r="H21" s="244">
        <f t="shared" si="9"/>
        <v>-40.360000000000014</v>
      </c>
      <c r="I21" s="244">
        <f t="shared" si="9"/>
        <v>0</v>
      </c>
      <c r="J21" s="131"/>
      <c r="K21" s="131"/>
      <c r="L21" s="131"/>
      <c r="M21" s="1"/>
      <c r="N21" s="1"/>
      <c r="O21" s="1"/>
      <c r="U21"/>
      <c r="V21"/>
      <c r="W21"/>
      <c r="X21"/>
      <c r="Y21"/>
      <c r="Z21"/>
      <c r="AA21"/>
      <c r="AB21"/>
    </row>
    <row r="22" spans="1:46" ht="31.5" customHeight="1" thickBot="1" x14ac:dyDescent="0.3">
      <c r="A22" s="354" t="s">
        <v>48</v>
      </c>
      <c r="B22" s="355"/>
      <c r="C22" s="356">
        <v>2</v>
      </c>
      <c r="D22" s="224" t="s">
        <v>84</v>
      </c>
      <c r="E22" s="224" t="s">
        <v>85</v>
      </c>
      <c r="F22" s="192" t="s">
        <v>85</v>
      </c>
      <c r="G22" s="192" t="s">
        <v>84</v>
      </c>
      <c r="H22" s="192" t="s">
        <v>84</v>
      </c>
      <c r="I22" s="181" t="s">
        <v>84</v>
      </c>
      <c r="J22" s="62"/>
      <c r="K22" s="62"/>
      <c r="L22" s="62"/>
      <c r="M22" s="1"/>
      <c r="O22" s="1"/>
      <c r="Q22" s="173"/>
      <c r="R22" s="173"/>
      <c r="AC22" s="1"/>
      <c r="AD22" s="1"/>
      <c r="AE22" s="1"/>
      <c r="AF22" s="1"/>
      <c r="AG22" s="1"/>
      <c r="AH22" s="1"/>
      <c r="AI22" s="1"/>
      <c r="AJ22" s="1"/>
      <c r="AK22" s="1"/>
      <c r="AL22" s="1"/>
      <c r="AM22" s="1"/>
      <c r="AN22" s="1"/>
      <c r="AO22" s="1"/>
      <c r="AP22" s="1"/>
      <c r="AQ22" s="1"/>
      <c r="AR22" s="1"/>
      <c r="AS22" s="1"/>
      <c r="AT22" s="1"/>
    </row>
    <row r="23" spans="1:46" s="73" customFormat="1" ht="27" thickBot="1" x14ac:dyDescent="0.45">
      <c r="A23" s="189" t="s">
        <v>118</v>
      </c>
      <c r="B23" s="190"/>
      <c r="C23" s="357"/>
      <c r="D23" s="154" t="s">
        <v>302</v>
      </c>
      <c r="E23" s="154" t="s">
        <v>304</v>
      </c>
      <c r="F23" s="193" t="s">
        <v>307</v>
      </c>
      <c r="G23" s="193" t="s">
        <v>99</v>
      </c>
      <c r="H23" s="193" t="s">
        <v>308</v>
      </c>
      <c r="I23" s="180"/>
      <c r="J23" s="187"/>
      <c r="K23" s="82"/>
      <c r="L23" s="82"/>
      <c r="M23" s="185"/>
      <c r="N23" s="185"/>
      <c r="O23" s="185"/>
      <c r="P23" s="186"/>
      <c r="Q23" s="174"/>
      <c r="R23" s="174"/>
    </row>
    <row r="24" spans="1:46" s="73" customFormat="1" ht="27" thickBot="1" x14ac:dyDescent="0.45">
      <c r="A24" s="349" t="s">
        <v>120</v>
      </c>
      <c r="B24" s="350"/>
      <c r="C24" s="357"/>
      <c r="D24" s="154" t="s">
        <v>303</v>
      </c>
      <c r="E24" s="154" t="s">
        <v>305</v>
      </c>
      <c r="F24" s="193" t="s">
        <v>111</v>
      </c>
      <c r="G24" s="80"/>
      <c r="H24" s="193" t="s">
        <v>309</v>
      </c>
      <c r="I24" s="180"/>
      <c r="J24" s="175"/>
      <c r="K24" s="175"/>
      <c r="L24" s="175"/>
      <c r="M24" s="185"/>
      <c r="N24" s="185"/>
      <c r="O24" s="185"/>
      <c r="P24" s="186"/>
      <c r="Q24" s="174"/>
      <c r="R24" s="174"/>
    </row>
    <row r="25" spans="1:46" s="73" customFormat="1" ht="27" thickBot="1" x14ac:dyDescent="0.45">
      <c r="A25" s="359" t="s">
        <v>119</v>
      </c>
      <c r="B25" s="360"/>
      <c r="C25" s="358"/>
      <c r="D25" s="226"/>
      <c r="E25" s="226"/>
      <c r="F25" s="195" t="s">
        <v>306</v>
      </c>
      <c r="G25" s="194"/>
      <c r="H25" s="195" t="s">
        <v>310</v>
      </c>
      <c r="I25" s="191"/>
      <c r="J25" s="175"/>
      <c r="K25" s="175"/>
      <c r="L25" s="175"/>
      <c r="M25" s="72"/>
      <c r="N25" s="72"/>
      <c r="O25" s="72"/>
      <c r="Q25" s="174"/>
      <c r="R25" s="174"/>
    </row>
    <row r="26" spans="1:46" ht="71.25" customHeight="1" thickBot="1" x14ac:dyDescent="0.3">
      <c r="A26" s="347" t="s">
        <v>36</v>
      </c>
      <c r="B26" s="348"/>
      <c r="C26" s="108"/>
      <c r="D26" s="188"/>
      <c r="E26" s="188"/>
      <c r="F26" s="188"/>
      <c r="G26" s="188"/>
      <c r="H26" s="188"/>
      <c r="I26" s="188"/>
      <c r="J26" s="109"/>
      <c r="K26" s="109"/>
      <c r="L26" s="110"/>
      <c r="M26" s="41" t="s">
        <v>86</v>
      </c>
      <c r="N26" s="41" t="s">
        <v>37</v>
      </c>
      <c r="O26" s="41" t="s">
        <v>87</v>
      </c>
      <c r="P26" s="86" t="s">
        <v>88</v>
      </c>
      <c r="Q26" s="173"/>
      <c r="R26" s="173"/>
      <c r="AC26" s="1"/>
      <c r="AD26" s="1"/>
      <c r="AE26" s="1"/>
      <c r="AF26" s="1"/>
      <c r="AG26" s="1"/>
      <c r="AH26" s="1"/>
      <c r="AI26" s="1"/>
      <c r="AJ26" s="1"/>
      <c r="AK26" s="1"/>
      <c r="AL26" s="1"/>
      <c r="AM26" s="1"/>
      <c r="AN26" s="1"/>
      <c r="AO26" s="1"/>
      <c r="AP26" s="1"/>
      <c r="AQ26" s="1"/>
      <c r="AR26" s="1"/>
      <c r="AS26" s="1"/>
      <c r="AT26" s="1"/>
    </row>
    <row r="27" spans="1:46" ht="63" customHeight="1" x14ac:dyDescent="0.25">
      <c r="A27" s="84"/>
      <c r="B27" s="85"/>
      <c r="C27" s="107" t="s">
        <v>92</v>
      </c>
      <c r="D27" s="69" t="s">
        <v>28</v>
      </c>
      <c r="E27" s="1"/>
      <c r="F27" s="1"/>
      <c r="G27" s="1"/>
      <c r="H27" s="1"/>
      <c r="I27" s="1"/>
      <c r="J27" s="1"/>
      <c r="K27" s="1"/>
      <c r="L27" s="1"/>
      <c r="M27" s="10"/>
      <c r="N27" s="9"/>
      <c r="O27" s="11"/>
      <c r="P27" s="10"/>
      <c r="Q27" s="332"/>
      <c r="R27" s="332"/>
      <c r="AC27" s="1"/>
      <c r="AD27" s="1"/>
      <c r="AE27" s="1"/>
      <c r="AF27" s="1"/>
      <c r="AG27" s="1"/>
      <c r="AH27" s="1"/>
      <c r="AI27" s="1"/>
      <c r="AJ27" s="1"/>
      <c r="AK27" s="1"/>
      <c r="AL27" s="1"/>
      <c r="AM27" s="1"/>
      <c r="AN27" s="1"/>
      <c r="AO27" s="1"/>
      <c r="AP27" s="1"/>
      <c r="AQ27" s="1"/>
      <c r="AR27" s="1"/>
      <c r="AS27" s="1"/>
      <c r="AT27" s="1"/>
    </row>
    <row r="28" spans="1:46" ht="45" x14ac:dyDescent="0.25">
      <c r="A28" s="337" t="s">
        <v>13</v>
      </c>
      <c r="B28" s="338"/>
      <c r="C28" s="55" t="s">
        <v>91</v>
      </c>
      <c r="D28" s="228" t="s">
        <v>77</v>
      </c>
      <c r="E28" s="228" t="s">
        <v>77</v>
      </c>
      <c r="F28" s="206" t="s">
        <v>77</v>
      </c>
      <c r="G28" s="206" t="s">
        <v>77</v>
      </c>
      <c r="H28" s="206" t="s">
        <v>77</v>
      </c>
      <c r="I28" s="214" t="s">
        <v>93</v>
      </c>
      <c r="J28" s="40"/>
      <c r="K28" s="80"/>
      <c r="L28" s="40"/>
      <c r="M28" s="3" t="s">
        <v>187</v>
      </c>
      <c r="N28" s="204" t="s">
        <v>184</v>
      </c>
      <c r="O28" s="286" t="s">
        <v>147</v>
      </c>
      <c r="P28" s="287" t="s">
        <v>95</v>
      </c>
      <c r="Q28" s="173"/>
      <c r="R28" s="173"/>
      <c r="AC28" s="1"/>
      <c r="AD28" s="1"/>
      <c r="AE28" s="1"/>
      <c r="AF28" s="1"/>
      <c r="AG28" s="1"/>
      <c r="AH28" s="1"/>
      <c r="AI28" s="1"/>
      <c r="AJ28" s="1"/>
      <c r="AK28" s="1"/>
      <c r="AL28" s="1"/>
      <c r="AM28" s="1"/>
      <c r="AN28" s="1"/>
      <c r="AO28" s="1"/>
      <c r="AP28" s="1"/>
      <c r="AQ28" s="1"/>
      <c r="AR28" s="1"/>
      <c r="AS28" s="1"/>
      <c r="AT28" s="1"/>
    </row>
    <row r="29" spans="1:46" ht="42" x14ac:dyDescent="0.25">
      <c r="A29" s="339"/>
      <c r="B29" s="338"/>
      <c r="C29" s="56" t="s">
        <v>89</v>
      </c>
      <c r="D29" s="230" t="s">
        <v>81</v>
      </c>
      <c r="E29" s="230" t="s">
        <v>81</v>
      </c>
      <c r="F29" s="206" t="s">
        <v>81</v>
      </c>
      <c r="G29" s="206" t="s">
        <v>81</v>
      </c>
      <c r="H29" s="206" t="s">
        <v>81</v>
      </c>
      <c r="I29" s="214" t="s">
        <v>93</v>
      </c>
      <c r="J29" s="34"/>
      <c r="K29" s="80"/>
      <c r="L29" s="34"/>
      <c r="M29" s="3" t="s">
        <v>179</v>
      </c>
      <c r="N29" s="204" t="s">
        <v>185</v>
      </c>
      <c r="O29" s="286" t="s">
        <v>186</v>
      </c>
      <c r="P29" s="287" t="s">
        <v>95</v>
      </c>
      <c r="Q29" s="332"/>
      <c r="R29" s="332"/>
      <c r="AC29" s="1"/>
      <c r="AD29" s="1"/>
      <c r="AE29" s="1"/>
      <c r="AF29" s="1"/>
      <c r="AG29" s="1"/>
      <c r="AH29" s="1"/>
      <c r="AI29" s="1"/>
      <c r="AJ29" s="1"/>
      <c r="AK29" s="1"/>
      <c r="AL29" s="1"/>
      <c r="AM29" s="1"/>
      <c r="AN29" s="1"/>
      <c r="AO29" s="1"/>
      <c r="AP29" s="1"/>
      <c r="AQ29" s="1"/>
      <c r="AR29" s="1"/>
      <c r="AS29" s="1"/>
      <c r="AT29" s="1"/>
    </row>
    <row r="30" spans="1:46" ht="45" x14ac:dyDescent="0.25">
      <c r="A30" s="339"/>
      <c r="B30" s="338"/>
      <c r="C30" s="55" t="s">
        <v>90</v>
      </c>
      <c r="D30" s="230" t="s">
        <v>81</v>
      </c>
      <c r="E30" s="230" t="s">
        <v>81</v>
      </c>
      <c r="F30" s="206" t="s">
        <v>81</v>
      </c>
      <c r="G30" s="206" t="s">
        <v>81</v>
      </c>
      <c r="H30" s="206" t="s">
        <v>81</v>
      </c>
      <c r="I30" s="214" t="s">
        <v>93</v>
      </c>
      <c r="J30" s="35"/>
      <c r="K30" s="81"/>
      <c r="L30" s="35"/>
      <c r="M30" s="3" t="s">
        <v>179</v>
      </c>
      <c r="N30" s="204" t="s">
        <v>276</v>
      </c>
      <c r="O30" s="286" t="s">
        <v>169</v>
      </c>
      <c r="P30" s="287" t="s">
        <v>21</v>
      </c>
      <c r="Q30" s="173"/>
      <c r="R30" s="173"/>
      <c r="AC30" s="1"/>
      <c r="AD30" s="1"/>
      <c r="AE30" s="1"/>
      <c r="AF30" s="1"/>
      <c r="AG30" s="1"/>
      <c r="AH30" s="1"/>
      <c r="AI30" s="1"/>
      <c r="AJ30" s="1"/>
      <c r="AK30" s="1"/>
      <c r="AL30" s="1"/>
      <c r="AM30" s="1"/>
      <c r="AN30" s="1"/>
      <c r="AO30" s="1"/>
      <c r="AP30" s="1"/>
      <c r="AQ30" s="1"/>
      <c r="AR30" s="1"/>
      <c r="AS30" s="1"/>
      <c r="AT30" s="1"/>
    </row>
    <row r="31" spans="1:46" ht="21.75" customHeight="1" x14ac:dyDescent="0.25">
      <c r="A31" s="1"/>
      <c r="B31" s="1"/>
      <c r="D31" s="4"/>
      <c r="E31" s="4"/>
      <c r="F31" s="7"/>
      <c r="G31" s="116"/>
      <c r="H31" s="4"/>
      <c r="I31" s="7"/>
      <c r="J31" s="4"/>
      <c r="K31" s="7"/>
      <c r="L31" s="4"/>
      <c r="M31" s="288"/>
      <c r="N31" s="288"/>
      <c r="O31" s="289"/>
      <c r="P31" s="290"/>
      <c r="Q31" s="173"/>
      <c r="R31" s="173"/>
      <c r="AC31" s="1"/>
      <c r="AD31" s="1"/>
      <c r="AE31" s="1"/>
      <c r="AF31" s="1"/>
      <c r="AG31" s="1"/>
      <c r="AH31" s="1"/>
      <c r="AI31" s="1"/>
      <c r="AJ31" s="1"/>
      <c r="AK31" s="1"/>
      <c r="AL31" s="1"/>
      <c r="AM31" s="1"/>
      <c r="AN31" s="1"/>
      <c r="AO31" s="1"/>
      <c r="AP31" s="1"/>
      <c r="AQ31" s="1"/>
      <c r="AR31" s="1"/>
      <c r="AS31" s="1"/>
      <c r="AT31" s="1"/>
    </row>
    <row r="32" spans="1:46" ht="34.5" x14ac:dyDescent="0.25">
      <c r="A32" s="1"/>
      <c r="B32" s="1"/>
      <c r="C32" s="79" t="s">
        <v>100</v>
      </c>
      <c r="D32" s="69" t="s">
        <v>28</v>
      </c>
      <c r="E32" s="1"/>
      <c r="F32" s="9"/>
      <c r="G32" s="117"/>
      <c r="H32" s="1"/>
      <c r="I32" s="9"/>
      <c r="J32" s="1"/>
      <c r="L32" s="1"/>
      <c r="M32" s="10"/>
      <c r="N32" s="10"/>
      <c r="O32" s="291"/>
      <c r="P32" s="290"/>
      <c r="Q32" s="332"/>
      <c r="R32" s="332"/>
      <c r="AC32" s="1"/>
      <c r="AD32" s="1"/>
      <c r="AE32" s="1"/>
      <c r="AF32" s="1"/>
      <c r="AG32" s="1"/>
      <c r="AH32" s="1"/>
      <c r="AI32" s="1"/>
      <c r="AJ32" s="1"/>
      <c r="AK32" s="1"/>
      <c r="AL32" s="1"/>
      <c r="AM32" s="1"/>
      <c r="AN32" s="1"/>
      <c r="AO32" s="1"/>
      <c r="AP32" s="1"/>
      <c r="AQ32" s="1"/>
      <c r="AR32" s="1"/>
      <c r="AS32" s="1"/>
      <c r="AT32" s="1"/>
    </row>
    <row r="33" spans="1:46" ht="45" x14ac:dyDescent="0.25">
      <c r="A33" s="340" t="s">
        <v>7</v>
      </c>
      <c r="B33" s="341"/>
      <c r="C33" s="219" t="s">
        <v>124</v>
      </c>
      <c r="D33" s="229" t="s">
        <v>76</v>
      </c>
      <c r="E33" s="229" t="s">
        <v>77</v>
      </c>
      <c r="F33" s="206" t="s">
        <v>77</v>
      </c>
      <c r="G33" s="206" t="s">
        <v>76</v>
      </c>
      <c r="H33" s="206" t="s">
        <v>77</v>
      </c>
      <c r="I33" s="214" t="s">
        <v>93</v>
      </c>
      <c r="J33" s="26"/>
      <c r="K33" s="80"/>
      <c r="L33" s="26"/>
      <c r="M33" s="3" t="s">
        <v>187</v>
      </c>
      <c r="N33" s="160" t="s">
        <v>150</v>
      </c>
      <c r="O33" s="286" t="s">
        <v>188</v>
      </c>
      <c r="P33" s="324" t="s">
        <v>95</v>
      </c>
      <c r="Q33" s="173"/>
      <c r="R33" s="173"/>
      <c r="AC33" s="1"/>
      <c r="AD33" s="1"/>
      <c r="AE33" s="1"/>
      <c r="AF33" s="1"/>
      <c r="AG33" s="1"/>
      <c r="AH33" s="1"/>
      <c r="AI33" s="1"/>
      <c r="AJ33" s="1"/>
      <c r="AK33" s="1"/>
      <c r="AL33" s="1"/>
      <c r="AM33" s="1"/>
      <c r="AN33" s="1"/>
      <c r="AO33" s="1"/>
      <c r="AP33" s="1"/>
      <c r="AQ33" s="1"/>
      <c r="AR33" s="1"/>
      <c r="AS33" s="1"/>
      <c r="AT33" s="1"/>
    </row>
    <row r="34" spans="1:46" ht="21" x14ac:dyDescent="0.25">
      <c r="A34" s="340"/>
      <c r="B34" s="341"/>
      <c r="C34" s="219" t="s">
        <v>125</v>
      </c>
      <c r="D34" s="234" t="s">
        <v>76</v>
      </c>
      <c r="E34" s="234" t="s">
        <v>77</v>
      </c>
      <c r="F34" s="206" t="s">
        <v>148</v>
      </c>
      <c r="G34" s="206" t="s">
        <v>76</v>
      </c>
      <c r="H34" s="206" t="s">
        <v>148</v>
      </c>
      <c r="I34" s="214" t="s">
        <v>93</v>
      </c>
      <c r="J34" s="36"/>
      <c r="K34" s="80"/>
      <c r="L34" s="36"/>
      <c r="M34" s="3" t="s">
        <v>187</v>
      </c>
      <c r="N34" s="160" t="s">
        <v>189</v>
      </c>
      <c r="O34" s="361" t="s">
        <v>191</v>
      </c>
      <c r="P34" s="287" t="s">
        <v>95</v>
      </c>
      <c r="Q34" s="173"/>
      <c r="R34" s="173"/>
      <c r="AC34" s="1"/>
      <c r="AD34" s="1"/>
      <c r="AE34" s="1"/>
      <c r="AF34" s="1"/>
      <c r="AG34" s="1"/>
      <c r="AH34" s="1"/>
      <c r="AI34" s="1"/>
      <c r="AJ34" s="1"/>
      <c r="AK34" s="1"/>
      <c r="AL34" s="1"/>
      <c r="AM34" s="1"/>
      <c r="AN34" s="1"/>
      <c r="AO34" s="1"/>
      <c r="AP34" s="1"/>
      <c r="AQ34" s="1"/>
      <c r="AR34" s="1"/>
      <c r="AS34" s="1"/>
      <c r="AT34" s="1"/>
    </row>
    <row r="35" spans="1:46" ht="25.9" customHeight="1" x14ac:dyDescent="0.25">
      <c r="A35" s="340"/>
      <c r="B35" s="341"/>
      <c r="C35" s="220" t="s">
        <v>123</v>
      </c>
      <c r="D35" s="229" t="s">
        <v>76</v>
      </c>
      <c r="E35" s="229" t="s">
        <v>77</v>
      </c>
      <c r="F35" s="206" t="s">
        <v>149</v>
      </c>
      <c r="G35" s="206" t="s">
        <v>76</v>
      </c>
      <c r="H35" s="206" t="s">
        <v>149</v>
      </c>
      <c r="I35" s="214" t="s">
        <v>93</v>
      </c>
      <c r="J35" s="27"/>
      <c r="K35" s="81"/>
      <c r="L35" s="27"/>
      <c r="M35" s="3" t="s">
        <v>187</v>
      </c>
      <c r="N35" s="204" t="s">
        <v>190</v>
      </c>
      <c r="O35" s="362"/>
      <c r="P35" s="287" t="s">
        <v>95</v>
      </c>
      <c r="Q35" s="173"/>
      <c r="R35" s="173"/>
      <c r="AC35" s="1"/>
      <c r="AD35" s="1"/>
      <c r="AE35" s="1"/>
      <c r="AF35" s="1"/>
      <c r="AG35" s="1"/>
      <c r="AH35" s="1"/>
      <c r="AI35" s="1"/>
      <c r="AJ35" s="1"/>
      <c r="AK35" s="1"/>
      <c r="AL35" s="1"/>
      <c r="AM35" s="1"/>
      <c r="AN35" s="1"/>
      <c r="AO35" s="1"/>
      <c r="AP35" s="1"/>
      <c r="AQ35" s="1"/>
      <c r="AR35" s="1"/>
      <c r="AS35" s="1"/>
      <c r="AT35" s="1"/>
    </row>
    <row r="36" spans="1:46" ht="63" x14ac:dyDescent="0.25">
      <c r="A36" s="340"/>
      <c r="B36" s="341"/>
      <c r="C36" s="222" t="s">
        <v>122</v>
      </c>
      <c r="D36" s="235" t="s">
        <v>76</v>
      </c>
      <c r="E36" s="235" t="s">
        <v>77</v>
      </c>
      <c r="F36" s="206" t="s">
        <v>149</v>
      </c>
      <c r="G36" s="206" t="s">
        <v>76</v>
      </c>
      <c r="H36" s="206" t="s">
        <v>149</v>
      </c>
      <c r="I36" s="214" t="s">
        <v>93</v>
      </c>
      <c r="J36" s="27"/>
      <c r="K36" s="80"/>
      <c r="L36" s="27"/>
      <c r="M36" s="3" t="s">
        <v>187</v>
      </c>
      <c r="N36" s="204" t="s">
        <v>192</v>
      </c>
      <c r="O36" s="363"/>
      <c r="P36" s="287" t="s">
        <v>95</v>
      </c>
      <c r="Q36" s="173"/>
      <c r="R36" s="173"/>
      <c r="AC36" s="1"/>
      <c r="AD36" s="1"/>
      <c r="AE36" s="1"/>
      <c r="AF36" s="1"/>
      <c r="AG36" s="1"/>
      <c r="AH36" s="1"/>
      <c r="AI36" s="1"/>
      <c r="AJ36" s="1"/>
      <c r="AK36" s="1"/>
      <c r="AL36" s="1"/>
      <c r="AM36" s="1"/>
      <c r="AN36" s="1"/>
      <c r="AO36" s="1"/>
      <c r="AP36" s="1"/>
      <c r="AQ36" s="1"/>
      <c r="AR36" s="1"/>
      <c r="AS36" s="1"/>
      <c r="AT36" s="1"/>
    </row>
    <row r="37" spans="1:46" ht="21" customHeight="1" x14ac:dyDescent="0.25">
      <c r="A37" s="340"/>
      <c r="B37" s="341"/>
      <c r="C37" s="221" t="s">
        <v>121</v>
      </c>
      <c r="D37" s="228" t="s">
        <v>81</v>
      </c>
      <c r="E37" s="228" t="s">
        <v>81</v>
      </c>
      <c r="F37" s="206" t="s">
        <v>81</v>
      </c>
      <c r="G37" s="206" t="s">
        <v>81</v>
      </c>
      <c r="H37" s="206" t="s">
        <v>81</v>
      </c>
      <c r="I37" s="214" t="s">
        <v>93</v>
      </c>
      <c r="J37" s="28"/>
      <c r="K37" s="80"/>
      <c r="L37" s="28"/>
      <c r="M37" s="3" t="s">
        <v>93</v>
      </c>
      <c r="N37" s="3" t="s">
        <v>93</v>
      </c>
      <c r="O37" s="286" t="s">
        <v>275</v>
      </c>
      <c r="P37" s="287" t="s">
        <v>95</v>
      </c>
      <c r="Q37" s="173"/>
      <c r="R37" s="173"/>
      <c r="AC37" s="1"/>
      <c r="AD37" s="1"/>
      <c r="AE37" s="1"/>
      <c r="AF37" s="1"/>
      <c r="AG37" s="1"/>
      <c r="AH37" s="1"/>
      <c r="AI37" s="1"/>
      <c r="AJ37" s="1"/>
      <c r="AK37" s="1"/>
      <c r="AL37" s="1"/>
      <c r="AM37" s="1"/>
      <c r="AN37" s="1"/>
      <c r="AO37" s="1"/>
      <c r="AP37" s="1"/>
      <c r="AQ37" s="1"/>
      <c r="AR37" s="1"/>
      <c r="AS37" s="1"/>
      <c r="AT37" s="1"/>
    </row>
    <row r="38" spans="1:46" ht="21" customHeight="1" x14ac:dyDescent="0.25">
      <c r="A38" s="178"/>
      <c r="B38" s="196"/>
      <c r="C38" s="83"/>
      <c r="D38" s="199"/>
      <c r="E38" s="199"/>
      <c r="F38" s="199"/>
      <c r="G38" s="200"/>
      <c r="H38" s="199"/>
      <c r="I38" s="200"/>
      <c r="J38" s="197"/>
      <c r="K38" s="184"/>
      <c r="L38" s="197"/>
      <c r="M38" s="201"/>
      <c r="N38" s="201"/>
      <c r="O38" s="293"/>
      <c r="P38" s="294"/>
      <c r="Q38" s="173"/>
      <c r="R38" s="173"/>
      <c r="AC38" s="1"/>
      <c r="AD38" s="1"/>
      <c r="AE38" s="1"/>
      <c r="AF38" s="1"/>
      <c r="AG38" s="1"/>
      <c r="AH38" s="1"/>
      <c r="AI38" s="1"/>
      <c r="AJ38" s="1"/>
      <c r="AK38" s="1"/>
      <c r="AL38" s="1"/>
      <c r="AM38" s="1"/>
      <c r="AN38" s="1"/>
      <c r="AO38" s="1"/>
      <c r="AP38" s="1"/>
      <c r="AQ38" s="1"/>
      <c r="AR38" s="1"/>
      <c r="AS38" s="1"/>
      <c r="AT38" s="1"/>
    </row>
    <row r="39" spans="1:46" ht="21" x14ac:dyDescent="0.25">
      <c r="A39" s="1"/>
      <c r="B39" s="1"/>
      <c r="C39" s="8"/>
      <c r="D39" s="69" t="s">
        <v>41</v>
      </c>
      <c r="E39" s="8"/>
      <c r="F39" s="17"/>
      <c r="G39" s="11"/>
      <c r="H39" s="8"/>
      <c r="I39" s="6"/>
      <c r="J39" s="8"/>
      <c r="L39" s="8"/>
      <c r="M39" s="288"/>
      <c r="N39" s="288"/>
      <c r="O39" s="288"/>
      <c r="P39" s="290"/>
      <c r="Q39" s="173"/>
      <c r="R39" s="173"/>
      <c r="AC39" s="1"/>
      <c r="AD39" s="1"/>
      <c r="AE39" s="1"/>
      <c r="AF39" s="1"/>
      <c r="AG39" s="1"/>
      <c r="AH39" s="1"/>
      <c r="AI39" s="1"/>
      <c r="AJ39" s="1"/>
      <c r="AK39" s="1"/>
      <c r="AL39" s="1"/>
      <c r="AM39" s="1"/>
      <c r="AN39" s="1"/>
      <c r="AO39" s="1"/>
      <c r="AP39" s="1"/>
      <c r="AQ39" s="1"/>
      <c r="AR39" s="1"/>
      <c r="AS39" s="1"/>
      <c r="AT39" s="1"/>
    </row>
    <row r="40" spans="1:46" ht="30" x14ac:dyDescent="0.25">
      <c r="A40" s="340" t="s">
        <v>3</v>
      </c>
      <c r="B40" s="341"/>
      <c r="C40" s="59" t="s">
        <v>4</v>
      </c>
      <c r="D40" s="229" t="s">
        <v>77</v>
      </c>
      <c r="E40" s="229" t="s">
        <v>77</v>
      </c>
      <c r="F40" s="206" t="s">
        <v>77</v>
      </c>
      <c r="G40" s="206" t="s">
        <v>77</v>
      </c>
      <c r="H40" s="206" t="s">
        <v>77</v>
      </c>
      <c r="I40" s="214" t="s">
        <v>93</v>
      </c>
      <c r="J40" s="165"/>
      <c r="K40" s="166"/>
      <c r="L40" s="165"/>
      <c r="M40" s="3" t="s">
        <v>93</v>
      </c>
      <c r="N40" s="160" t="s">
        <v>193</v>
      </c>
      <c r="O40" s="254" t="s">
        <v>181</v>
      </c>
      <c r="P40" s="287" t="s">
        <v>24</v>
      </c>
      <c r="Q40" s="173"/>
      <c r="R40" s="173"/>
      <c r="AC40" s="1"/>
      <c r="AD40" s="1"/>
      <c r="AE40" s="1"/>
      <c r="AF40" s="1"/>
      <c r="AG40" s="1"/>
      <c r="AH40" s="1"/>
      <c r="AI40" s="1"/>
      <c r="AJ40" s="1"/>
      <c r="AK40" s="1"/>
      <c r="AL40" s="1"/>
      <c r="AM40" s="1"/>
      <c r="AN40" s="1"/>
      <c r="AO40" s="1"/>
      <c r="AP40" s="1"/>
      <c r="AQ40" s="1"/>
      <c r="AR40" s="1"/>
      <c r="AS40" s="1"/>
      <c r="AT40" s="1"/>
    </row>
    <row r="41" spans="1:46" ht="30" x14ac:dyDescent="0.25">
      <c r="A41" s="340"/>
      <c r="B41" s="341"/>
      <c r="C41" s="83" t="s">
        <v>10</v>
      </c>
      <c r="D41" s="228" t="s">
        <v>77</v>
      </c>
      <c r="E41" s="228" t="s">
        <v>77</v>
      </c>
      <c r="F41" s="206" t="s">
        <v>77</v>
      </c>
      <c r="G41" s="206" t="s">
        <v>77</v>
      </c>
      <c r="H41" s="206" t="s">
        <v>77</v>
      </c>
      <c r="I41" s="214" t="s">
        <v>93</v>
      </c>
      <c r="J41" s="165"/>
      <c r="K41" s="166"/>
      <c r="L41" s="165"/>
      <c r="M41" s="3" t="s">
        <v>93</v>
      </c>
      <c r="N41" s="204" t="s">
        <v>285</v>
      </c>
      <c r="O41" s="326" t="s">
        <v>417</v>
      </c>
      <c r="P41" s="287" t="s">
        <v>24</v>
      </c>
      <c r="Q41" s="173"/>
      <c r="R41" s="173"/>
      <c r="AC41" s="1"/>
      <c r="AD41" s="1"/>
      <c r="AE41" s="1"/>
      <c r="AF41" s="1"/>
      <c r="AG41" s="1"/>
      <c r="AH41" s="1"/>
      <c r="AI41" s="1"/>
      <c r="AJ41" s="1"/>
      <c r="AK41" s="1"/>
      <c r="AL41" s="1"/>
      <c r="AM41" s="1"/>
      <c r="AN41" s="1"/>
      <c r="AO41" s="1"/>
      <c r="AP41" s="1"/>
      <c r="AQ41" s="1"/>
      <c r="AR41" s="1"/>
      <c r="AS41" s="1"/>
      <c r="AT41" s="1"/>
    </row>
    <row r="42" spans="1:46" ht="30" x14ac:dyDescent="0.25">
      <c r="A42" s="340"/>
      <c r="B42" s="341"/>
      <c r="C42" s="59" t="str">
        <f t="shared" ref="C42:C44" si="10">C56</f>
        <v>Others Quota</v>
      </c>
      <c r="D42" s="232" t="s">
        <v>81</v>
      </c>
      <c r="E42" s="232" t="s">
        <v>81</v>
      </c>
      <c r="F42" s="206" t="s">
        <v>81</v>
      </c>
      <c r="G42" s="206" t="s">
        <v>81</v>
      </c>
      <c r="H42" s="206" t="s">
        <v>81</v>
      </c>
      <c r="I42" s="214" t="s">
        <v>93</v>
      </c>
      <c r="J42" s="165"/>
      <c r="K42" s="167"/>
      <c r="L42" s="165"/>
      <c r="M42" s="3" t="s">
        <v>93</v>
      </c>
      <c r="N42" s="204" t="s">
        <v>127</v>
      </c>
      <c r="O42" s="254" t="s">
        <v>128</v>
      </c>
      <c r="P42" s="287" t="s">
        <v>177</v>
      </c>
      <c r="Q42" s="173"/>
      <c r="R42" s="173"/>
      <c r="AC42" s="1"/>
      <c r="AD42" s="1"/>
      <c r="AE42" s="1"/>
      <c r="AF42" s="1"/>
      <c r="AG42" s="1"/>
      <c r="AH42" s="1"/>
      <c r="AI42" s="1"/>
      <c r="AJ42" s="1"/>
      <c r="AK42" s="1"/>
      <c r="AL42" s="1"/>
      <c r="AM42" s="1"/>
      <c r="AN42" s="1"/>
      <c r="AO42" s="1"/>
      <c r="AP42" s="1"/>
      <c r="AQ42" s="1"/>
      <c r="AR42" s="1"/>
      <c r="AS42" s="1"/>
      <c r="AT42" s="1"/>
    </row>
    <row r="43" spans="1:46" ht="23.25" customHeight="1" x14ac:dyDescent="0.25">
      <c r="A43" s="340"/>
      <c r="B43" s="341"/>
      <c r="C43" s="60" t="str">
        <f t="shared" si="10"/>
        <v>Remove TAC</v>
      </c>
      <c r="D43" s="228" t="s">
        <v>76</v>
      </c>
      <c r="E43" s="228" t="s">
        <v>76</v>
      </c>
      <c r="F43" s="206" t="s">
        <v>76</v>
      </c>
      <c r="G43" s="206" t="s">
        <v>76</v>
      </c>
      <c r="H43" s="206" t="s">
        <v>76</v>
      </c>
      <c r="I43" s="214" t="s">
        <v>93</v>
      </c>
      <c r="J43" s="165"/>
      <c r="K43" s="166"/>
      <c r="L43" s="165"/>
      <c r="M43" s="3" t="s">
        <v>93</v>
      </c>
      <c r="N43" s="3" t="s">
        <v>93</v>
      </c>
      <c r="O43" s="254" t="s">
        <v>103</v>
      </c>
      <c r="P43" s="287" t="s">
        <v>177</v>
      </c>
      <c r="Q43" s="173"/>
      <c r="R43" s="173"/>
      <c r="AC43" s="1"/>
      <c r="AD43" s="1"/>
      <c r="AE43" s="1"/>
      <c r="AF43" s="1"/>
      <c r="AG43" s="1"/>
      <c r="AH43" s="1"/>
      <c r="AI43" s="1"/>
      <c r="AJ43" s="1"/>
      <c r="AK43" s="1"/>
      <c r="AL43" s="1"/>
      <c r="AM43" s="1"/>
      <c r="AN43" s="1"/>
      <c r="AO43" s="1"/>
      <c r="AP43" s="1"/>
      <c r="AQ43" s="1"/>
      <c r="AR43" s="1"/>
      <c r="AS43" s="1"/>
      <c r="AT43" s="1"/>
    </row>
    <row r="44" spans="1:46" ht="21" customHeight="1" x14ac:dyDescent="0.25">
      <c r="A44" s="340"/>
      <c r="B44" s="341"/>
      <c r="C44" s="59" t="str">
        <f t="shared" si="10"/>
        <v xml:space="preserve">Merge TAC regions </v>
      </c>
      <c r="D44" s="228" t="s">
        <v>76</v>
      </c>
      <c r="E44" s="228" t="s">
        <v>76</v>
      </c>
      <c r="F44" s="206" t="s">
        <v>76</v>
      </c>
      <c r="G44" s="206" t="s">
        <v>76</v>
      </c>
      <c r="H44" s="206" t="s">
        <v>76</v>
      </c>
      <c r="I44" s="214" t="s">
        <v>93</v>
      </c>
      <c r="J44" s="165"/>
      <c r="K44" s="166"/>
      <c r="L44" s="165"/>
      <c r="M44" s="3" t="s">
        <v>93</v>
      </c>
      <c r="N44" s="3" t="s">
        <v>93</v>
      </c>
      <c r="O44" s="254" t="s">
        <v>194</v>
      </c>
      <c r="P44" s="287" t="s">
        <v>177</v>
      </c>
      <c r="Q44" s="173"/>
      <c r="R44" s="173"/>
      <c r="AC44" s="1"/>
      <c r="AD44" s="1"/>
      <c r="AE44" s="1"/>
      <c r="AF44" s="1"/>
      <c r="AG44" s="1"/>
      <c r="AH44" s="1"/>
      <c r="AI44" s="1"/>
      <c r="AJ44" s="1"/>
      <c r="AK44" s="1"/>
      <c r="AL44" s="1"/>
      <c r="AM44" s="1"/>
      <c r="AN44" s="1"/>
      <c r="AO44" s="1"/>
      <c r="AP44" s="1"/>
      <c r="AQ44" s="1"/>
      <c r="AR44" s="1"/>
      <c r="AS44" s="1"/>
      <c r="AT44" s="1"/>
    </row>
    <row r="45" spans="1:46" ht="21" customHeight="1" x14ac:dyDescent="0.25">
      <c r="A45" s="1"/>
      <c r="B45" s="1"/>
      <c r="C45" s="1"/>
      <c r="D45" s="1"/>
      <c r="E45" s="1"/>
      <c r="F45" s="6"/>
      <c r="G45" s="122"/>
      <c r="H45" s="1"/>
      <c r="I45" s="6"/>
      <c r="J45" s="1"/>
      <c r="K45" s="6"/>
      <c r="L45" s="1"/>
      <c r="M45" s="288"/>
      <c r="N45" s="288"/>
      <c r="O45" s="288"/>
      <c r="P45" s="299"/>
      <c r="Q45" s="173"/>
      <c r="R45" s="173"/>
      <c r="AC45" s="1"/>
      <c r="AD45" s="1"/>
      <c r="AE45" s="1"/>
      <c r="AF45" s="1"/>
      <c r="AG45" s="1"/>
      <c r="AH45" s="1"/>
      <c r="AI45" s="1"/>
      <c r="AJ45" s="1"/>
      <c r="AK45" s="1"/>
      <c r="AL45" s="1"/>
      <c r="AM45" s="1"/>
      <c r="AN45" s="1"/>
      <c r="AO45" s="1"/>
      <c r="AP45" s="1"/>
      <c r="AQ45" s="1"/>
      <c r="AR45" s="1"/>
      <c r="AS45" s="1"/>
      <c r="AT45" s="1"/>
    </row>
    <row r="46" spans="1:46" ht="34.5" customHeight="1" x14ac:dyDescent="0.25">
      <c r="A46" s="1"/>
      <c r="B46" s="1"/>
      <c r="C46" s="79" t="s">
        <v>38</v>
      </c>
      <c r="D46" s="70" t="s">
        <v>40</v>
      </c>
      <c r="E46" s="37"/>
      <c r="F46" s="7"/>
      <c r="G46" s="121"/>
      <c r="H46" s="37"/>
      <c r="I46" s="7"/>
      <c r="J46" s="37"/>
      <c r="L46" s="37"/>
      <c r="M46" s="288"/>
      <c r="N46" s="288"/>
      <c r="O46" s="288"/>
      <c r="P46" s="299"/>
      <c r="Q46" s="173"/>
      <c r="R46" s="173"/>
      <c r="AC46" s="1"/>
      <c r="AD46" s="1"/>
      <c r="AE46" s="1"/>
      <c r="AF46" s="1"/>
      <c r="AG46" s="1"/>
      <c r="AH46" s="1"/>
      <c r="AI46" s="1"/>
      <c r="AJ46" s="1"/>
      <c r="AK46" s="1"/>
      <c r="AL46" s="1"/>
      <c r="AM46" s="1"/>
      <c r="AN46" s="1"/>
      <c r="AO46" s="1"/>
      <c r="AP46" s="1"/>
      <c r="AQ46" s="1"/>
      <c r="AR46" s="1"/>
      <c r="AS46" s="1"/>
      <c r="AT46" s="1"/>
    </row>
    <row r="47" spans="1:46" ht="30" x14ac:dyDescent="0.25">
      <c r="A47" s="340" t="s">
        <v>2</v>
      </c>
      <c r="B47" s="341"/>
      <c r="C47" s="57" t="s">
        <v>14</v>
      </c>
      <c r="D47" s="228" t="s">
        <v>76</v>
      </c>
      <c r="E47" s="228" t="s">
        <v>76</v>
      </c>
      <c r="F47" s="206" t="s">
        <v>76</v>
      </c>
      <c r="G47" s="206" t="s">
        <v>76</v>
      </c>
      <c r="H47" s="206" t="s">
        <v>76</v>
      </c>
      <c r="I47" s="214" t="s">
        <v>93</v>
      </c>
      <c r="J47" s="164"/>
      <c r="K47" s="166"/>
      <c r="L47" s="164"/>
      <c r="M47" s="3" t="s">
        <v>93</v>
      </c>
      <c r="N47" s="29" t="s">
        <v>93</v>
      </c>
      <c r="O47" s="254" t="s">
        <v>129</v>
      </c>
      <c r="P47" s="287" t="s">
        <v>24</v>
      </c>
      <c r="Q47" s="173"/>
      <c r="R47" s="173"/>
      <c r="AC47" s="1"/>
      <c r="AD47" s="1"/>
      <c r="AE47" s="1"/>
      <c r="AF47" s="1"/>
      <c r="AG47" s="1"/>
      <c r="AH47" s="1"/>
      <c r="AI47" s="1"/>
      <c r="AJ47" s="1"/>
      <c r="AK47" s="1"/>
      <c r="AL47" s="1"/>
      <c r="AM47" s="1"/>
      <c r="AN47" s="1"/>
      <c r="AO47" s="1"/>
      <c r="AP47" s="1"/>
      <c r="AQ47" s="1"/>
      <c r="AR47" s="1"/>
      <c r="AS47" s="1"/>
      <c r="AT47" s="1"/>
    </row>
    <row r="48" spans="1:46" s="1" customFormat="1" ht="30" x14ac:dyDescent="0.25">
      <c r="A48" s="340"/>
      <c r="B48" s="341"/>
      <c r="C48" s="63" t="s">
        <v>30</v>
      </c>
      <c r="D48" s="232" t="s">
        <v>77</v>
      </c>
      <c r="E48" s="232" t="s">
        <v>77</v>
      </c>
      <c r="F48" s="206" t="s">
        <v>204</v>
      </c>
      <c r="G48" s="206" t="s">
        <v>204</v>
      </c>
      <c r="H48" s="206" t="s">
        <v>204</v>
      </c>
      <c r="I48" s="214" t="s">
        <v>93</v>
      </c>
      <c r="J48" s="164"/>
      <c r="K48" s="167"/>
      <c r="L48" s="164"/>
      <c r="M48" s="3" t="s">
        <v>93</v>
      </c>
      <c r="N48" s="160" t="s">
        <v>131</v>
      </c>
      <c r="O48" s="292" t="s">
        <v>271</v>
      </c>
      <c r="P48" s="287" t="s">
        <v>24</v>
      </c>
      <c r="Q48" s="173"/>
      <c r="R48" s="173"/>
    </row>
    <row r="49" spans="1:46" s="1" customFormat="1" ht="65.25" customHeight="1" x14ac:dyDescent="0.35">
      <c r="A49" s="340"/>
      <c r="B49" s="341"/>
      <c r="C49" s="217" t="s">
        <v>31</v>
      </c>
      <c r="D49" s="235" t="s">
        <v>77</v>
      </c>
      <c r="E49" s="235" t="s">
        <v>77</v>
      </c>
      <c r="F49" s="212" t="s">
        <v>77</v>
      </c>
      <c r="G49" s="212" t="s">
        <v>77</v>
      </c>
      <c r="H49" s="212" t="s">
        <v>77</v>
      </c>
      <c r="I49" s="214" t="s">
        <v>93</v>
      </c>
      <c r="J49" s="164"/>
      <c r="K49" s="218"/>
      <c r="L49" s="164"/>
      <c r="M49" s="3" t="s">
        <v>93</v>
      </c>
      <c r="N49" s="269" t="s">
        <v>133</v>
      </c>
      <c r="O49" s="297" t="s">
        <v>249</v>
      </c>
      <c r="P49" s="287" t="s">
        <v>24</v>
      </c>
      <c r="Q49" s="173"/>
      <c r="R49" s="173"/>
    </row>
    <row r="50" spans="1:46" s="1" customFormat="1" ht="21" customHeight="1" x14ac:dyDescent="0.35">
      <c r="A50" s="340"/>
      <c r="B50" s="341"/>
      <c r="C50" s="216"/>
      <c r="D50" s="228"/>
      <c r="E50" s="228"/>
      <c r="F50" s="228"/>
      <c r="G50" s="228"/>
      <c r="H50" s="228"/>
      <c r="I50" s="228"/>
      <c r="J50" s="40"/>
      <c r="K50" s="276"/>
      <c r="L50" s="40"/>
      <c r="M50" s="277"/>
      <c r="N50" s="277"/>
      <c r="O50" s="170"/>
      <c r="P50" s="169"/>
      <c r="Q50" s="173"/>
      <c r="R50" s="173"/>
    </row>
    <row r="51" spans="1:46" s="1" customFormat="1" ht="21" customHeight="1" x14ac:dyDescent="0.35">
      <c r="A51" s="340"/>
      <c r="B51" s="341"/>
      <c r="C51" s="216"/>
      <c r="D51" s="228"/>
      <c r="E51" s="228"/>
      <c r="F51" s="228"/>
      <c r="G51" s="228"/>
      <c r="H51" s="228"/>
      <c r="I51" s="228"/>
      <c r="J51" s="40"/>
      <c r="K51" s="276"/>
      <c r="L51" s="40"/>
      <c r="M51" s="277"/>
      <c r="N51" s="277"/>
      <c r="O51" s="170"/>
      <c r="P51" s="169"/>
      <c r="Q51" s="173"/>
      <c r="R51" s="173"/>
    </row>
    <row r="52" spans="1:46" ht="21.75" thickBot="1" x14ac:dyDescent="0.3">
      <c r="A52" s="1"/>
      <c r="B52" s="1"/>
      <c r="C52" s="4"/>
      <c r="D52" s="4"/>
      <c r="E52" s="4"/>
      <c r="F52" s="6"/>
      <c r="G52" s="16"/>
      <c r="H52" s="4"/>
      <c r="I52" s="6"/>
      <c r="J52" s="4"/>
      <c r="K52" s="16"/>
      <c r="L52" s="4"/>
      <c r="M52" s="5"/>
      <c r="N52" s="5"/>
      <c r="O52" s="16"/>
      <c r="Q52" s="173"/>
      <c r="R52" s="173"/>
      <c r="AC52" s="1"/>
      <c r="AD52" s="1"/>
      <c r="AE52" s="1"/>
      <c r="AF52" s="1"/>
      <c r="AG52" s="1"/>
      <c r="AH52" s="1"/>
      <c r="AI52" s="1"/>
      <c r="AJ52" s="1"/>
      <c r="AK52" s="1"/>
      <c r="AL52" s="1"/>
      <c r="AM52" s="1"/>
      <c r="AN52" s="1"/>
      <c r="AO52" s="1"/>
      <c r="AP52" s="1"/>
      <c r="AQ52" s="1"/>
      <c r="AR52" s="1"/>
      <c r="AS52" s="1"/>
      <c r="AT52" s="1"/>
    </row>
    <row r="53" spans="1:46" ht="99" customHeight="1" thickBot="1" x14ac:dyDescent="0.3">
      <c r="A53" s="335" t="s">
        <v>254</v>
      </c>
      <c r="B53" s="336"/>
      <c r="C53" s="336"/>
      <c r="D53" s="342" t="s">
        <v>350</v>
      </c>
      <c r="E53" s="336"/>
      <c r="F53" s="336"/>
      <c r="G53" s="336"/>
      <c r="H53" s="336"/>
      <c r="I53" s="343"/>
      <c r="J53" s="123"/>
      <c r="K53" s="111"/>
      <c r="L53" s="177"/>
      <c r="M53" s="32"/>
      <c r="N53" s="32"/>
      <c r="O53" s="32"/>
      <c r="P53" s="32"/>
      <c r="Q53" s="332"/>
      <c r="R53" s="332"/>
      <c r="AC53" s="1"/>
      <c r="AD53" s="1"/>
      <c r="AE53" s="1"/>
      <c r="AF53" s="1"/>
      <c r="AG53" s="1"/>
      <c r="AH53" s="1"/>
      <c r="AI53" s="1"/>
      <c r="AJ53" s="1"/>
      <c r="AK53" s="1"/>
      <c r="AL53" s="1"/>
      <c r="AM53" s="1"/>
      <c r="AN53" s="1"/>
      <c r="AO53" s="1"/>
      <c r="AP53" s="1"/>
      <c r="AQ53" s="1"/>
      <c r="AR53" s="1"/>
      <c r="AS53" s="1"/>
      <c r="AT53" s="1"/>
    </row>
    <row r="54" spans="1:46" ht="23.25" hidden="1" x14ac:dyDescent="0.35">
      <c r="A54" s="19"/>
      <c r="B54" s="20"/>
      <c r="C54" s="6"/>
      <c r="D54" s="6"/>
      <c r="E54" s="6"/>
      <c r="F54" s="5"/>
      <c r="G54" s="120"/>
      <c r="H54" s="6"/>
      <c r="I54" s="5"/>
      <c r="J54" s="6"/>
      <c r="K54" s="5"/>
      <c r="L54" s="6"/>
      <c r="M54" s="5"/>
      <c r="N54" s="5"/>
      <c r="O54" s="5"/>
      <c r="Q54" s="173"/>
      <c r="R54" s="173"/>
      <c r="AC54" s="1"/>
      <c r="AD54" s="1"/>
      <c r="AE54" s="1"/>
      <c r="AF54" s="1"/>
      <c r="AG54" s="1"/>
      <c r="AH54" s="1"/>
      <c r="AI54" s="1"/>
      <c r="AJ54" s="1"/>
      <c r="AK54" s="1"/>
      <c r="AL54" s="1"/>
      <c r="AM54" s="1"/>
      <c r="AN54" s="1"/>
      <c r="AO54" s="1"/>
      <c r="AP54" s="1"/>
      <c r="AQ54" s="1"/>
      <c r="AR54" s="1"/>
      <c r="AS54" s="1"/>
      <c r="AT54" s="1"/>
    </row>
    <row r="55" spans="1:46" ht="21" hidden="1" x14ac:dyDescent="0.25">
      <c r="A55" s="1"/>
      <c r="B55" s="1"/>
      <c r="C55" s="17"/>
      <c r="D55" s="71" t="s">
        <v>39</v>
      </c>
      <c r="E55" s="17"/>
      <c r="F55" s="7"/>
      <c r="G55" s="121"/>
      <c r="H55" s="17"/>
      <c r="I55" s="7"/>
      <c r="J55" s="17"/>
      <c r="L55" s="17"/>
      <c r="M55" s="5"/>
      <c r="N55" s="5"/>
      <c r="O55" s="17"/>
      <c r="Q55" s="173"/>
      <c r="R55" s="173"/>
      <c r="AC55" s="1"/>
      <c r="AD55" s="1"/>
      <c r="AE55" s="1"/>
      <c r="AF55" s="1"/>
      <c r="AG55" s="1"/>
      <c r="AH55" s="1"/>
      <c r="AI55" s="1"/>
      <c r="AJ55" s="1"/>
      <c r="AK55" s="1"/>
      <c r="AL55" s="1"/>
      <c r="AM55" s="1"/>
      <c r="AN55" s="1"/>
      <c r="AO55" s="1"/>
      <c r="AP55" s="1"/>
      <c r="AQ55" s="1"/>
      <c r="AR55" s="1"/>
      <c r="AS55" s="1"/>
      <c r="AT55" s="1"/>
    </row>
    <row r="56" spans="1:46" ht="21" hidden="1" customHeight="1" x14ac:dyDescent="0.25">
      <c r="A56" s="333" t="s">
        <v>32</v>
      </c>
      <c r="B56" s="334"/>
      <c r="C56" s="42" t="s">
        <v>11</v>
      </c>
      <c r="D56" s="13" t="s">
        <v>78</v>
      </c>
      <c r="E56" s="13" t="s">
        <v>78</v>
      </c>
      <c r="F56" s="154" t="s">
        <v>78</v>
      </c>
      <c r="G56" s="43"/>
      <c r="H56" s="154" t="s">
        <v>78</v>
      </c>
      <c r="I56" s="45"/>
      <c r="J56" s="13"/>
      <c r="K56" s="80"/>
      <c r="L56" s="13"/>
      <c r="M56" s="15"/>
      <c r="N56" s="30"/>
      <c r="P56" s="68"/>
      <c r="Q56" s="173"/>
      <c r="R56" s="173"/>
      <c r="AC56" s="1"/>
      <c r="AD56" s="1"/>
      <c r="AE56" s="1"/>
      <c r="AF56" s="1"/>
      <c r="AG56" s="1"/>
      <c r="AH56" s="1"/>
      <c r="AI56" s="1"/>
      <c r="AJ56" s="1"/>
      <c r="AK56" s="1"/>
      <c r="AL56" s="1"/>
      <c r="AM56" s="1"/>
      <c r="AN56" s="1"/>
      <c r="AO56" s="1"/>
      <c r="AP56" s="1"/>
      <c r="AQ56" s="1"/>
      <c r="AR56" s="1"/>
      <c r="AS56" s="1"/>
      <c r="AT56" s="1"/>
    </row>
    <row r="57" spans="1:46" ht="21" hidden="1" customHeight="1" x14ac:dyDescent="0.25">
      <c r="A57" s="333"/>
      <c r="B57" s="334"/>
      <c r="C57" s="59" t="s">
        <v>5</v>
      </c>
      <c r="D57" s="38"/>
      <c r="E57" s="38"/>
      <c r="F57" s="77"/>
      <c r="G57" s="44"/>
      <c r="H57" s="154"/>
      <c r="I57" s="118"/>
      <c r="J57" s="38"/>
      <c r="K57" s="81"/>
      <c r="L57" s="38"/>
      <c r="M57" s="21"/>
      <c r="N57" s="31"/>
      <c r="O57" s="2"/>
      <c r="P57" s="68"/>
      <c r="Q57" s="173"/>
      <c r="R57" s="173"/>
      <c r="AC57" s="1"/>
      <c r="AD57" s="1"/>
      <c r="AE57" s="1"/>
      <c r="AF57" s="1"/>
      <c r="AG57" s="1"/>
      <c r="AH57" s="1"/>
      <c r="AI57" s="1"/>
      <c r="AJ57" s="1"/>
      <c r="AK57" s="1"/>
      <c r="AL57" s="1"/>
      <c r="AM57" s="1"/>
      <c r="AN57" s="1"/>
      <c r="AO57" s="1"/>
      <c r="AP57" s="1"/>
      <c r="AQ57" s="1"/>
      <c r="AR57" s="1"/>
      <c r="AS57" s="1"/>
      <c r="AT57" s="1"/>
    </row>
    <row r="58" spans="1:46" ht="21" hidden="1" customHeight="1" x14ac:dyDescent="0.25">
      <c r="A58" s="333"/>
      <c r="B58" s="334"/>
      <c r="C58" s="59" t="s">
        <v>6</v>
      </c>
      <c r="D58" s="12"/>
      <c r="E58" s="12"/>
      <c r="F58" s="154"/>
      <c r="G58" s="43"/>
      <c r="H58" s="154"/>
      <c r="I58" s="119"/>
      <c r="J58" s="12"/>
      <c r="K58" s="80"/>
      <c r="L58" s="12"/>
      <c r="M58" s="15"/>
      <c r="N58" s="30"/>
      <c r="O58" s="18"/>
      <c r="P58" s="68"/>
      <c r="Q58" s="173"/>
      <c r="R58" s="173"/>
      <c r="AC58" s="1"/>
      <c r="AD58" s="1"/>
      <c r="AE58" s="1"/>
      <c r="AF58" s="1"/>
      <c r="AG58" s="1"/>
      <c r="AH58" s="1"/>
      <c r="AI58" s="1"/>
      <c r="AJ58" s="1"/>
      <c r="AK58" s="1"/>
      <c r="AL58" s="1"/>
      <c r="AM58" s="1"/>
      <c r="AN58" s="1"/>
      <c r="AO58" s="1"/>
      <c r="AP58" s="1"/>
      <c r="AQ58" s="1"/>
      <c r="AR58" s="1"/>
      <c r="AS58" s="1"/>
      <c r="AT58" s="1"/>
    </row>
    <row r="59" spans="1:46" ht="21" hidden="1" customHeight="1" x14ac:dyDescent="0.3">
      <c r="A59" s="333"/>
      <c r="B59" s="334"/>
      <c r="C59" s="42" t="s">
        <v>16</v>
      </c>
      <c r="D59" s="39"/>
      <c r="E59" s="39"/>
      <c r="F59" s="154"/>
      <c r="G59" s="44"/>
      <c r="H59" s="154"/>
      <c r="I59" s="45"/>
      <c r="J59" s="39"/>
      <c r="K59" s="80"/>
      <c r="L59" s="39"/>
      <c r="M59" s="15"/>
      <c r="N59" s="15"/>
      <c r="O59" s="171"/>
      <c r="P59" s="169"/>
      <c r="Q59" s="173"/>
      <c r="R59" s="173"/>
      <c r="AC59" s="1"/>
      <c r="AD59" s="1"/>
      <c r="AE59" s="1"/>
      <c r="AF59" s="1"/>
      <c r="AG59" s="1"/>
      <c r="AH59" s="1"/>
      <c r="AI59" s="1"/>
      <c r="AJ59" s="1"/>
      <c r="AK59" s="1"/>
      <c r="AL59" s="1"/>
      <c r="AM59" s="1"/>
      <c r="AN59" s="1"/>
      <c r="AO59" s="1"/>
      <c r="AP59" s="1"/>
      <c r="AQ59" s="1"/>
      <c r="AR59" s="1"/>
      <c r="AS59" s="1"/>
      <c r="AT59" s="1"/>
    </row>
    <row r="60" spans="1:46" ht="21" hidden="1" customHeight="1" x14ac:dyDescent="0.3">
      <c r="A60" s="333"/>
      <c r="B60" s="334"/>
      <c r="C60" s="61" t="s">
        <v>15</v>
      </c>
      <c r="D60" s="24"/>
      <c r="E60" s="24"/>
      <c r="F60" s="154"/>
      <c r="G60" s="43"/>
      <c r="H60" s="154"/>
      <c r="I60" s="45"/>
      <c r="J60" s="24"/>
      <c r="K60" s="80"/>
      <c r="L60" s="24"/>
      <c r="M60" s="15"/>
      <c r="N60" s="15"/>
      <c r="O60" s="171"/>
      <c r="P60" s="169"/>
      <c r="Q60" s="173"/>
      <c r="R60" s="173"/>
      <c r="AC60" s="1"/>
      <c r="AD60" s="1"/>
      <c r="AE60" s="1"/>
      <c r="AF60" s="1"/>
      <c r="AG60" s="1"/>
      <c r="AH60" s="1"/>
      <c r="AI60" s="1"/>
      <c r="AJ60" s="1"/>
      <c r="AK60" s="1"/>
      <c r="AL60" s="1"/>
      <c r="AM60" s="1"/>
      <c r="AN60" s="1"/>
      <c r="AO60" s="1"/>
      <c r="AP60" s="1"/>
      <c r="AQ60" s="1"/>
      <c r="AR60" s="1"/>
      <c r="AS60" s="1"/>
      <c r="AT60" s="1"/>
    </row>
    <row r="61" spans="1:46" ht="21" hidden="1" customHeight="1" x14ac:dyDescent="0.3">
      <c r="A61" s="333"/>
      <c r="B61" s="334"/>
      <c r="C61" s="58"/>
      <c r="D61" s="25"/>
      <c r="E61" s="25"/>
      <c r="F61" s="77"/>
      <c r="G61" s="43"/>
      <c r="H61" s="154"/>
      <c r="I61" s="45"/>
      <c r="J61" s="25"/>
      <c r="K61" s="81"/>
      <c r="L61" s="25"/>
      <c r="M61" s="15"/>
      <c r="N61" s="30"/>
      <c r="O61" s="171"/>
      <c r="P61" s="169"/>
      <c r="Q61" s="173"/>
      <c r="R61" s="173"/>
      <c r="AC61" s="1"/>
      <c r="AD61" s="1"/>
      <c r="AE61" s="1"/>
      <c r="AF61" s="1"/>
      <c r="AG61" s="1"/>
      <c r="AH61" s="1"/>
      <c r="AI61" s="1"/>
      <c r="AJ61" s="1"/>
      <c r="AK61" s="1"/>
      <c r="AL61" s="1"/>
      <c r="AM61" s="1"/>
      <c r="AN61" s="1"/>
      <c r="AO61" s="1"/>
      <c r="AP61" s="1"/>
      <c r="AQ61" s="1"/>
      <c r="AR61" s="1"/>
      <c r="AS61" s="1"/>
      <c r="AT61" s="1"/>
    </row>
    <row r="62" spans="1:46" ht="21.75" hidden="1" thickBot="1" x14ac:dyDescent="0.3">
      <c r="A62" s="22"/>
      <c r="B62" s="22"/>
      <c r="C62" s="23"/>
      <c r="D62" s="6"/>
      <c r="E62" s="6"/>
      <c r="F62" s="6"/>
      <c r="G62" s="23"/>
      <c r="H62" s="23"/>
      <c r="I62" s="23"/>
      <c r="J62" s="23"/>
      <c r="K62" s="23"/>
      <c r="L62" s="23"/>
      <c r="M62" s="16"/>
      <c r="N62" s="16"/>
      <c r="O62" s="161" t="s">
        <v>79</v>
      </c>
      <c r="Q62" s="173"/>
      <c r="R62" s="173"/>
      <c r="AC62" s="1"/>
      <c r="AD62" s="1"/>
      <c r="AE62" s="1"/>
      <c r="AF62" s="1"/>
      <c r="AG62" s="1"/>
      <c r="AH62" s="1"/>
      <c r="AI62" s="1"/>
      <c r="AJ62" s="1"/>
      <c r="AK62" s="1"/>
      <c r="AL62" s="1"/>
      <c r="AM62" s="1"/>
      <c r="AN62" s="1"/>
      <c r="AO62" s="1"/>
      <c r="AP62" s="1"/>
      <c r="AQ62" s="1"/>
      <c r="AR62" s="1"/>
      <c r="AS62" s="1"/>
      <c r="AT62" s="1"/>
    </row>
    <row r="63" spans="1:46" ht="60" hidden="1" customHeight="1" x14ac:dyDescent="0.35">
      <c r="A63" s="335" t="s">
        <v>29</v>
      </c>
      <c r="B63" s="336"/>
      <c r="C63" s="336"/>
      <c r="D63" s="123" t="s">
        <v>80</v>
      </c>
      <c r="E63" s="123"/>
      <c r="F63" s="111"/>
      <c r="G63" s="113"/>
      <c r="H63" s="177"/>
      <c r="I63" s="112"/>
      <c r="J63" s="123"/>
      <c r="K63" s="111"/>
      <c r="L63" s="177"/>
      <c r="M63" s="33"/>
      <c r="N63" s="32"/>
      <c r="O63" s="32"/>
      <c r="P63" s="32"/>
      <c r="Q63" s="173"/>
      <c r="R63" s="173"/>
      <c r="AC63" s="1"/>
      <c r="AD63" s="1"/>
      <c r="AE63" s="1"/>
      <c r="AF63" s="1"/>
      <c r="AG63" s="1"/>
      <c r="AH63" s="1"/>
      <c r="AI63" s="1"/>
      <c r="AJ63" s="1"/>
      <c r="AK63" s="1"/>
      <c r="AL63" s="1"/>
      <c r="AM63" s="1"/>
      <c r="AN63" s="1"/>
      <c r="AO63" s="1"/>
      <c r="AP63" s="1"/>
      <c r="AQ63" s="1"/>
      <c r="AR63" s="1"/>
      <c r="AS63" s="1"/>
      <c r="AT63" s="1"/>
    </row>
    <row r="64" spans="1:46" s="1" customFormat="1" x14ac:dyDescent="0.25">
      <c r="Q64" s="173"/>
      <c r="R64" s="173"/>
    </row>
    <row r="65" spans="1:2" s="1" customFormat="1" ht="23.25" x14ac:dyDescent="0.35">
      <c r="A65" s="74" t="s">
        <v>20</v>
      </c>
      <c r="B65" s="75"/>
    </row>
    <row r="66" spans="1:2" s="1" customFormat="1" ht="21" x14ac:dyDescent="0.35">
      <c r="A66" s="67"/>
      <c r="B66" s="75" t="s">
        <v>21</v>
      </c>
    </row>
    <row r="67" spans="1:2" s="1" customFormat="1" ht="21" x14ac:dyDescent="0.35">
      <c r="A67" s="67"/>
      <c r="B67" s="75" t="s">
        <v>22</v>
      </c>
    </row>
    <row r="68" spans="1:2" s="1" customFormat="1" ht="21" x14ac:dyDescent="0.35">
      <c r="A68" s="67"/>
      <c r="B68" s="75" t="s">
        <v>23</v>
      </c>
    </row>
    <row r="69" spans="1:2" s="1" customFormat="1" ht="21" x14ac:dyDescent="0.35">
      <c r="A69" s="67"/>
      <c r="B69" s="75" t="s">
        <v>24</v>
      </c>
    </row>
    <row r="70" spans="1:2" s="1" customFormat="1" ht="21" x14ac:dyDescent="0.35">
      <c r="A70" s="67"/>
      <c r="B70" s="75" t="s">
        <v>25</v>
      </c>
    </row>
    <row r="71" spans="1:2" s="1" customFormat="1" ht="21" x14ac:dyDescent="0.35">
      <c r="A71" s="67"/>
      <c r="B71" s="75" t="s">
        <v>26</v>
      </c>
    </row>
    <row r="72" spans="1:2" s="1" customFormat="1" ht="21" x14ac:dyDescent="0.35">
      <c r="A72" s="67"/>
      <c r="B72" s="75" t="s">
        <v>27</v>
      </c>
    </row>
    <row r="73" spans="1:2" s="1" customFormat="1" ht="21" x14ac:dyDescent="0.35">
      <c r="B73" s="76"/>
    </row>
  </sheetData>
  <mergeCells count="29">
    <mergeCell ref="J3:J5"/>
    <mergeCell ref="K3:K5"/>
    <mergeCell ref="L3:L5"/>
    <mergeCell ref="A4:B4"/>
    <mergeCell ref="A5:B5"/>
    <mergeCell ref="H3:H5"/>
    <mergeCell ref="I3:I5"/>
    <mergeCell ref="D3:D5"/>
    <mergeCell ref="E3:E5"/>
    <mergeCell ref="F3:F5"/>
    <mergeCell ref="G3:G5"/>
    <mergeCell ref="A24:B24"/>
    <mergeCell ref="C22:C25"/>
    <mergeCell ref="A25:B25"/>
    <mergeCell ref="A26:B26"/>
    <mergeCell ref="A40:B44"/>
    <mergeCell ref="A22:B22"/>
    <mergeCell ref="Q53:R53"/>
    <mergeCell ref="A56:B61"/>
    <mergeCell ref="A63:C63"/>
    <mergeCell ref="Q27:R27"/>
    <mergeCell ref="A28:B30"/>
    <mergeCell ref="Q29:R29"/>
    <mergeCell ref="Q32:R32"/>
    <mergeCell ref="A33:B37"/>
    <mergeCell ref="A47:B51"/>
    <mergeCell ref="A53:C53"/>
    <mergeCell ref="D53:I53"/>
    <mergeCell ref="O34:O36"/>
  </mergeCells>
  <pageMargins left="0.70866141732283472" right="0.70866141732283472" top="0.74803149606299213" bottom="0.74803149606299213" header="0.31496062992125984" footer="0.31496062992125984"/>
  <pageSetup paperSize="8" scale="4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AT73"/>
  <sheetViews>
    <sheetView zoomScale="60" zoomScaleNormal="60" workbookViewId="0">
      <pane xSplit="3" ySplit="2" topLeftCell="D3" activePane="bottomRight" state="frozen"/>
      <selection pane="topRight" activeCell="D1" sqref="D1"/>
      <selection pane="bottomLeft" activeCell="A3" sqref="A3"/>
      <selection pane="bottomRight" activeCell="P33" sqref="P33"/>
    </sheetView>
  </sheetViews>
  <sheetFormatPr defaultColWidth="35.75" defaultRowHeight="15.75" x14ac:dyDescent="0.25"/>
  <cols>
    <col min="1" max="1" width="35.25" customWidth="1"/>
    <col min="2" max="2" width="49.875" bestFit="1" customWidth="1"/>
    <col min="3" max="3" width="60.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5" width="43.625" customWidth="1"/>
    <col min="16" max="16" width="38.75" style="1" bestFit="1" customWidth="1"/>
    <col min="17" max="46" width="35.75" style="1"/>
  </cols>
  <sheetData>
    <row r="1" spans="1:20" s="1" customFormat="1" ht="58.5" customHeight="1" thickBot="1" x14ac:dyDescent="0.3">
      <c r="A1" s="114" t="s">
        <v>57</v>
      </c>
      <c r="B1" s="114"/>
      <c r="C1" s="114"/>
      <c r="D1" s="115"/>
      <c r="E1" s="115"/>
      <c r="F1" s="115"/>
      <c r="G1" s="115"/>
      <c r="H1" s="115"/>
      <c r="I1" s="115"/>
      <c r="J1" s="115"/>
      <c r="K1" s="115"/>
      <c r="L1" s="115"/>
      <c r="M1" s="115"/>
      <c r="N1" s="115"/>
      <c r="O1" s="115"/>
      <c r="P1" s="115"/>
      <c r="Q1" s="172"/>
      <c r="R1" s="172"/>
      <c r="S1" s="125"/>
      <c r="T1" s="125"/>
    </row>
    <row r="2" spans="1:20" ht="27" thickBot="1" x14ac:dyDescent="0.3">
      <c r="A2" s="50"/>
      <c r="B2" s="50"/>
      <c r="C2" s="64" t="s">
        <v>12</v>
      </c>
      <c r="D2" s="53" t="s">
        <v>0</v>
      </c>
      <c r="E2" s="53" t="s">
        <v>1</v>
      </c>
      <c r="F2" s="53" t="s">
        <v>8</v>
      </c>
      <c r="G2" s="53" t="s">
        <v>19</v>
      </c>
      <c r="H2" s="53" t="s">
        <v>33</v>
      </c>
      <c r="I2" s="53" t="s">
        <v>9</v>
      </c>
      <c r="J2" s="53" t="s">
        <v>34</v>
      </c>
      <c r="K2" s="53" t="s">
        <v>18</v>
      </c>
      <c r="L2" s="53" t="s">
        <v>17</v>
      </c>
      <c r="M2" s="1"/>
      <c r="N2" s="1"/>
      <c r="O2" s="1"/>
      <c r="Q2" s="173"/>
      <c r="R2" s="173"/>
    </row>
    <row r="3" spans="1:20" s="1" customFormat="1" ht="26.25" x14ac:dyDescent="0.25">
      <c r="A3" s="54"/>
      <c r="B3" s="54"/>
      <c r="C3" s="47"/>
      <c r="D3" s="351"/>
      <c r="E3" s="351"/>
      <c r="F3" s="351"/>
      <c r="G3" s="351"/>
      <c r="H3" s="351"/>
      <c r="I3" s="351"/>
      <c r="J3" s="351"/>
      <c r="K3" s="351"/>
      <c r="L3" s="351"/>
      <c r="Q3" s="173"/>
      <c r="R3" s="173"/>
    </row>
    <row r="4" spans="1:20" s="1" customFormat="1" ht="26.25" x14ac:dyDescent="0.25">
      <c r="A4" s="353" t="s">
        <v>43</v>
      </c>
      <c r="B4" s="353"/>
      <c r="C4" s="78">
        <v>8342</v>
      </c>
      <c r="D4" s="352"/>
      <c r="E4" s="352"/>
      <c r="F4" s="352"/>
      <c r="G4" s="352"/>
      <c r="H4" s="352"/>
      <c r="I4" s="352"/>
      <c r="J4" s="352"/>
      <c r="K4" s="352"/>
      <c r="L4" s="352"/>
      <c r="Q4" s="173"/>
      <c r="R4" s="173"/>
    </row>
    <row r="5" spans="1:20" s="1" customFormat="1" ht="26.25" x14ac:dyDescent="0.25">
      <c r="A5" s="353" t="s">
        <v>291</v>
      </c>
      <c r="B5" s="353"/>
      <c r="C5" s="78">
        <f>C4*1.35</f>
        <v>11261.7</v>
      </c>
      <c r="D5" s="352"/>
      <c r="E5" s="352"/>
      <c r="F5" s="352"/>
      <c r="G5" s="352"/>
      <c r="H5" s="352"/>
      <c r="I5" s="352"/>
      <c r="J5" s="352"/>
      <c r="K5" s="352"/>
      <c r="L5" s="352"/>
      <c r="Q5" s="173"/>
      <c r="R5" s="173"/>
    </row>
    <row r="6" spans="1:20" s="1" customFormat="1" ht="26.25" x14ac:dyDescent="0.25">
      <c r="A6" s="47"/>
      <c r="B6" s="47"/>
      <c r="C6" s="47"/>
      <c r="D6" s="48"/>
      <c r="E6" s="48"/>
      <c r="F6" s="49"/>
      <c r="G6" s="49"/>
      <c r="H6" s="48"/>
      <c r="I6" s="49"/>
      <c r="J6" s="48"/>
      <c r="K6" s="49"/>
      <c r="L6" s="48"/>
      <c r="Q6" s="173"/>
      <c r="R6" s="173"/>
    </row>
    <row r="7" spans="1:20" s="1" customFormat="1" ht="26.25" customHeight="1" x14ac:dyDescent="0.4">
      <c r="A7" s="130" t="s">
        <v>45</v>
      </c>
      <c r="B7" s="128" t="s">
        <v>44</v>
      </c>
      <c r="C7" s="77"/>
      <c r="D7" s="105">
        <f>(D8/$C$4)*100</f>
        <v>1.1148405658115561</v>
      </c>
      <c r="E7" s="105">
        <f t="shared" ref="E7:I7" si="0">(E8/$C$4)*100</f>
        <v>66.662670822344765</v>
      </c>
      <c r="F7" s="105">
        <f t="shared" si="0"/>
        <v>22.224886118436828</v>
      </c>
      <c r="G7" s="106">
        <f>(G8/$C$4)*100</f>
        <v>0</v>
      </c>
      <c r="H7" s="105">
        <f>(H8/$C$4)*100</f>
        <v>9.9976024934068572</v>
      </c>
      <c r="I7" s="106">
        <f t="shared" si="0"/>
        <v>0</v>
      </c>
      <c r="J7" s="95">
        <v>16.899999999999999</v>
      </c>
      <c r="K7" s="95">
        <v>79.599999999999994</v>
      </c>
      <c r="L7" s="95">
        <v>3.5</v>
      </c>
      <c r="M7" s="73"/>
      <c r="Q7" s="173"/>
      <c r="R7" s="173"/>
    </row>
    <row r="8" spans="1:20" s="1" customFormat="1" ht="26.25" customHeight="1" x14ac:dyDescent="0.25">
      <c r="A8" s="136"/>
      <c r="B8" s="129" t="s">
        <v>62</v>
      </c>
      <c r="C8" s="77"/>
      <c r="D8" s="51">
        <v>93</v>
      </c>
      <c r="E8" s="51">
        <v>5561</v>
      </c>
      <c r="F8" s="51">
        <v>1854</v>
      </c>
      <c r="G8" s="156">
        <v>0</v>
      </c>
      <c r="H8" s="51">
        <v>834</v>
      </c>
      <c r="I8" s="106">
        <v>0</v>
      </c>
      <c r="J8" s="96">
        <f>($H$8/100)*J7</f>
        <v>140.946</v>
      </c>
      <c r="K8" s="96">
        <f>($H$8/100)*K7</f>
        <v>663.86399999999992</v>
      </c>
      <c r="L8" s="96">
        <f>($H$8/100)*L7</f>
        <v>29.189999999999998</v>
      </c>
      <c r="M8" s="99"/>
      <c r="Q8" s="173"/>
      <c r="R8" s="173"/>
    </row>
    <row r="9" spans="1:20" s="1" customFormat="1" ht="26.25" customHeight="1" x14ac:dyDescent="0.25">
      <c r="A9" s="130" t="s">
        <v>65</v>
      </c>
      <c r="B9" s="128" t="s">
        <v>63</v>
      </c>
      <c r="C9" s="77"/>
      <c r="D9" s="92">
        <v>118.45</v>
      </c>
      <c r="E9" s="92">
        <v>5760.9840000000004</v>
      </c>
      <c r="F9" s="92">
        <v>1862.4469999999999</v>
      </c>
      <c r="G9" s="92">
        <v>5.5910000000000002</v>
      </c>
      <c r="H9" s="92">
        <v>800.67200000000003</v>
      </c>
      <c r="I9" s="106">
        <v>0</v>
      </c>
      <c r="J9" s="96"/>
      <c r="K9" s="96"/>
      <c r="L9" s="96"/>
      <c r="M9" s="157">
        <f>SUM(D9:I9)</f>
        <v>8548.1440000000002</v>
      </c>
      <c r="Q9" s="173"/>
      <c r="R9" s="173"/>
    </row>
    <row r="10" spans="1:20" s="1" customFormat="1" ht="26.25" customHeight="1" x14ac:dyDescent="0.25">
      <c r="A10" s="136"/>
      <c r="B10" s="129" t="s">
        <v>64</v>
      </c>
      <c r="C10" s="77"/>
      <c r="D10" s="93">
        <f>($C$5/100)*D7</f>
        <v>125.55000000000003</v>
      </c>
      <c r="E10" s="93">
        <f t="shared" ref="E10:I10" si="1">($C$5/100)*E7</f>
        <v>7507.35</v>
      </c>
      <c r="F10" s="93">
        <f t="shared" si="1"/>
        <v>2502.9000000000005</v>
      </c>
      <c r="G10" s="93">
        <f>($C$5/100)*G7</f>
        <v>0</v>
      </c>
      <c r="H10" s="93">
        <f>($C$5/100)*H7</f>
        <v>1125.9000000000001</v>
      </c>
      <c r="I10" s="93">
        <f t="shared" si="1"/>
        <v>0</v>
      </c>
      <c r="J10" s="97">
        <f>($H$10/100)*J7</f>
        <v>190.27709999999999</v>
      </c>
      <c r="K10" s="97">
        <f>($H$10/100)*K7</f>
        <v>896.21639999999991</v>
      </c>
      <c r="L10" s="97">
        <f>($H$10/100)*L7</f>
        <v>39.406500000000001</v>
      </c>
      <c r="M10" s="99"/>
      <c r="Q10" s="173"/>
      <c r="R10" s="173"/>
    </row>
    <row r="11" spans="1:20" s="1" customFormat="1" ht="26.25" customHeight="1" x14ac:dyDescent="0.25">
      <c r="A11" s="130" t="s">
        <v>66</v>
      </c>
      <c r="B11" s="128" t="s">
        <v>69</v>
      </c>
      <c r="C11" s="77"/>
      <c r="D11" s="51">
        <v>118</v>
      </c>
      <c r="E11" s="51">
        <v>5681</v>
      </c>
      <c r="F11" s="52">
        <v>2205</v>
      </c>
      <c r="G11" s="52">
        <v>1</v>
      </c>
      <c r="H11" s="51">
        <v>769</v>
      </c>
      <c r="I11" s="240">
        <v>0</v>
      </c>
      <c r="J11" s="95">
        <v>5</v>
      </c>
      <c r="K11" s="98">
        <v>5026</v>
      </c>
      <c r="L11" s="95">
        <v>2</v>
      </c>
      <c r="Q11" s="173"/>
      <c r="R11" s="173"/>
    </row>
    <row r="12" spans="1:20" s="1" customFormat="1" ht="26.25" customHeight="1" x14ac:dyDescent="0.25">
      <c r="A12" s="130"/>
      <c r="B12" s="128" t="s">
        <v>75</v>
      </c>
      <c r="C12" s="77"/>
      <c r="D12" s="51">
        <v>680</v>
      </c>
      <c r="E12" s="51">
        <v>3130</v>
      </c>
      <c r="F12" s="52">
        <v>3285</v>
      </c>
      <c r="G12" s="52">
        <v>3</v>
      </c>
      <c r="H12" s="51">
        <v>849</v>
      </c>
      <c r="I12" s="240">
        <v>812</v>
      </c>
      <c r="J12" s="95"/>
      <c r="K12" s="98"/>
      <c r="L12" s="95"/>
      <c r="M12" s="99"/>
      <c r="Q12" s="173"/>
      <c r="R12" s="173"/>
    </row>
    <row r="13" spans="1:20" s="1" customFormat="1" ht="26.25" customHeight="1" x14ac:dyDescent="0.25">
      <c r="B13" s="128" t="s">
        <v>70</v>
      </c>
      <c r="C13" s="77"/>
      <c r="D13" s="158">
        <f>D12/D14</f>
        <v>0.85213032581453629</v>
      </c>
      <c r="E13" s="158">
        <f t="shared" ref="E13:I13" si="2">E12/E14</f>
        <v>0.35523777096810805</v>
      </c>
      <c r="F13" s="159">
        <f t="shared" si="2"/>
        <v>0.59836065573770492</v>
      </c>
      <c r="G13" s="159">
        <f t="shared" si="2"/>
        <v>0.75</v>
      </c>
      <c r="H13" s="158">
        <f t="shared" si="2"/>
        <v>0.52472187886279353</v>
      </c>
      <c r="I13" s="159">
        <f t="shared" si="2"/>
        <v>1</v>
      </c>
      <c r="J13" s="95">
        <v>30.61</v>
      </c>
      <c r="K13" s="98">
        <v>33.07</v>
      </c>
      <c r="L13" s="95">
        <v>455.3</v>
      </c>
      <c r="M13" s="99"/>
      <c r="Q13" s="173"/>
      <c r="R13" s="173"/>
    </row>
    <row r="14" spans="1:20" s="1" customFormat="1" ht="26.25" x14ac:dyDescent="0.25">
      <c r="A14" s="47"/>
      <c r="B14" s="128" t="s">
        <v>67</v>
      </c>
      <c r="C14" s="132">
        <f>SUM(D14:I14)</f>
        <v>17533</v>
      </c>
      <c r="D14" s="66">
        <f t="shared" ref="D14:I14" si="3">D12+D11</f>
        <v>798</v>
      </c>
      <c r="E14" s="66">
        <f t="shared" si="3"/>
        <v>8811</v>
      </c>
      <c r="F14" s="102">
        <f t="shared" si="3"/>
        <v>5490</v>
      </c>
      <c r="G14" s="102">
        <f t="shared" si="3"/>
        <v>4</v>
      </c>
      <c r="H14" s="102">
        <f t="shared" si="3"/>
        <v>1618</v>
      </c>
      <c r="I14" s="102">
        <f t="shared" si="3"/>
        <v>812</v>
      </c>
      <c r="J14" s="103">
        <f t="shared" ref="J14:L14" si="4">(J11/(100-J13))*100</f>
        <v>7.2056492289955321</v>
      </c>
      <c r="K14" s="103">
        <f t="shared" si="4"/>
        <v>7509.3381144479299</v>
      </c>
      <c r="L14" s="103">
        <f t="shared" si="4"/>
        <v>-0.56290458767238949</v>
      </c>
      <c r="M14" s="104"/>
      <c r="Q14" s="173"/>
      <c r="R14" s="173"/>
    </row>
    <row r="15" spans="1:20" s="1" customFormat="1" ht="26.25" x14ac:dyDescent="0.25">
      <c r="A15" s="47"/>
      <c r="B15" s="47"/>
      <c r="C15" s="128"/>
      <c r="D15" s="94"/>
      <c r="E15" s="94"/>
      <c r="F15" s="94"/>
      <c r="G15" s="94"/>
      <c r="H15" s="94"/>
      <c r="I15" s="94"/>
      <c r="J15" s="94"/>
      <c r="K15" s="94"/>
      <c r="L15" s="94"/>
      <c r="Q15" s="173"/>
      <c r="R15" s="173"/>
    </row>
    <row r="16" spans="1:20" ht="28.5" customHeight="1" x14ac:dyDescent="0.25">
      <c r="A16" s="130" t="s">
        <v>68</v>
      </c>
      <c r="B16" s="65"/>
      <c r="C16" s="141" t="s">
        <v>71</v>
      </c>
      <c r="D16" s="133">
        <f t="shared" ref="D16:H16" si="5">D11/D8</f>
        <v>1.2688172043010753</v>
      </c>
      <c r="E16" s="133">
        <f t="shared" si="5"/>
        <v>1.0215788527243301</v>
      </c>
      <c r="F16" s="147">
        <f t="shared" si="5"/>
        <v>1.1893203883495145</v>
      </c>
      <c r="G16" s="147"/>
      <c r="H16" s="147">
        <f t="shared" si="5"/>
        <v>0.92206235011990412</v>
      </c>
      <c r="I16" s="147"/>
      <c r="J16" s="131">
        <f>J14/J8</f>
        <v>5.1123474444081649E-2</v>
      </c>
      <c r="K16" s="131">
        <f>K14/K8</f>
        <v>11.311560974006619</v>
      </c>
      <c r="L16" s="131">
        <f>L14/L8</f>
        <v>-1.9284158536224377E-2</v>
      </c>
      <c r="M16" s="1"/>
      <c r="N16" s="1"/>
      <c r="O16" s="1"/>
      <c r="Q16" s="173"/>
      <c r="R16" s="173"/>
    </row>
    <row r="17" spans="1:18" ht="28.5" customHeight="1" x14ac:dyDescent="0.25">
      <c r="A17" s="1"/>
      <c r="B17" s="46"/>
      <c r="C17" s="141" t="s">
        <v>72</v>
      </c>
      <c r="D17" s="133">
        <f>D11/D9</f>
        <v>0.99620092866188259</v>
      </c>
      <c r="E17" s="133">
        <f t="shared" ref="E17:H17" si="6">E11/E9</f>
        <v>0.98611626069435354</v>
      </c>
      <c r="F17" s="133">
        <f t="shared" si="6"/>
        <v>1.183926307701642</v>
      </c>
      <c r="G17" s="133">
        <f t="shared" ref="G17" si="7">G11/G9</f>
        <v>0.17885888034340905</v>
      </c>
      <c r="H17" s="133">
        <f t="shared" si="6"/>
        <v>0.96044322768874146</v>
      </c>
      <c r="I17" s="133"/>
      <c r="J17" s="100"/>
      <c r="K17" s="101"/>
      <c r="L17" s="100"/>
      <c r="M17" s="1"/>
      <c r="N17" s="1"/>
      <c r="O17" s="1"/>
      <c r="Q17" s="173"/>
      <c r="R17" s="173"/>
    </row>
    <row r="18" spans="1:18" ht="28.5" customHeight="1" x14ac:dyDescent="0.25">
      <c r="A18" s="1"/>
      <c r="B18" s="46"/>
      <c r="C18" s="143" t="s">
        <v>73</v>
      </c>
      <c r="D18" s="144">
        <f>D14/D8</f>
        <v>8.5806451612903221</v>
      </c>
      <c r="E18" s="144">
        <f t="shared" ref="E18:H18" si="8">E14/E8</f>
        <v>1.5844272612839418</v>
      </c>
      <c r="F18" s="144">
        <f t="shared" si="8"/>
        <v>2.9611650485436893</v>
      </c>
      <c r="G18" s="144"/>
      <c r="H18" s="144">
        <f t="shared" si="8"/>
        <v>1.9400479616306954</v>
      </c>
      <c r="I18" s="144"/>
      <c r="J18" s="100"/>
      <c r="K18" s="101"/>
      <c r="L18" s="100"/>
      <c r="M18" s="1"/>
      <c r="N18" s="1"/>
      <c r="O18" s="1"/>
      <c r="Q18" s="173"/>
      <c r="R18" s="173"/>
    </row>
    <row r="19" spans="1:18" ht="28.5" customHeight="1" thickBot="1" x14ac:dyDescent="0.3">
      <c r="A19" s="1"/>
      <c r="B19" s="46"/>
      <c r="C19" s="142" t="s">
        <v>74</v>
      </c>
      <c r="D19" s="140">
        <f>D14/D9</f>
        <v>6.7370198395947654</v>
      </c>
      <c r="E19" s="140">
        <f t="shared" ref="E19:H19" si="9">E14/E9</f>
        <v>1.529426223020234</v>
      </c>
      <c r="F19" s="140">
        <f t="shared" si="9"/>
        <v>2.9477348885632719</v>
      </c>
      <c r="G19" s="140">
        <f t="shared" ref="G19" si="10">G14/G9</f>
        <v>0.7154355213736362</v>
      </c>
      <c r="H19" s="140">
        <f t="shared" si="9"/>
        <v>2.020802525878262</v>
      </c>
      <c r="I19" s="140"/>
      <c r="J19" s="100"/>
      <c r="K19" s="101"/>
      <c r="L19" s="100"/>
      <c r="M19" s="1"/>
      <c r="N19" s="1"/>
      <c r="O19" s="1"/>
      <c r="Q19" s="173"/>
      <c r="R19" s="173"/>
    </row>
    <row r="20" spans="1:18" ht="28.5" customHeight="1" x14ac:dyDescent="0.25">
      <c r="A20" s="1"/>
      <c r="B20" s="46"/>
      <c r="C20" s="146" t="s">
        <v>46</v>
      </c>
      <c r="D20" s="322">
        <f t="shared" ref="D20:H20" si="11">D14/D10</f>
        <v>6.3560334528076448</v>
      </c>
      <c r="E20" s="322">
        <f t="shared" si="11"/>
        <v>1.1736498231732901</v>
      </c>
      <c r="F20" s="322">
        <f t="shared" si="11"/>
        <v>2.1934555915138434</v>
      </c>
      <c r="G20" s="322"/>
      <c r="H20" s="322">
        <f t="shared" si="11"/>
        <v>1.4370725641708855</v>
      </c>
      <c r="I20" s="183"/>
      <c r="J20" s="100"/>
      <c r="K20" s="101"/>
      <c r="L20" s="100"/>
      <c r="M20" s="1"/>
      <c r="N20" s="1"/>
      <c r="O20" s="1"/>
      <c r="Q20" s="173"/>
      <c r="R20" s="173"/>
    </row>
    <row r="21" spans="1:18" ht="28.5" customHeight="1" thickBot="1" x14ac:dyDescent="0.3">
      <c r="A21" s="1"/>
      <c r="B21" s="46"/>
      <c r="C21" s="145" t="s">
        <v>47</v>
      </c>
      <c r="D21" s="182">
        <f t="shared" ref="D21:I21" si="12">D10-D14</f>
        <v>-672.44999999999993</v>
      </c>
      <c r="E21" s="182">
        <f t="shared" si="12"/>
        <v>-1303.6499999999996</v>
      </c>
      <c r="F21" s="182">
        <f t="shared" si="12"/>
        <v>-2987.0999999999995</v>
      </c>
      <c r="G21" s="182">
        <f t="shared" si="12"/>
        <v>-4</v>
      </c>
      <c r="H21" s="182">
        <f t="shared" si="12"/>
        <v>-492.09999999999991</v>
      </c>
      <c r="I21" s="182">
        <f t="shared" si="12"/>
        <v>-812</v>
      </c>
      <c r="J21" s="131"/>
      <c r="K21" s="131"/>
      <c r="L21" s="131"/>
      <c r="M21" s="1"/>
      <c r="N21" s="1"/>
      <c r="O21" s="1"/>
      <c r="Q21" s="173"/>
      <c r="R21" s="173"/>
    </row>
    <row r="22" spans="1:18" ht="31.5" customHeight="1" thickBot="1" x14ac:dyDescent="0.3">
      <c r="A22" s="354" t="s">
        <v>48</v>
      </c>
      <c r="B22" s="355"/>
      <c r="C22" s="356">
        <v>3</v>
      </c>
      <c r="D22" s="192" t="s">
        <v>84</v>
      </c>
      <c r="E22" s="192" t="s">
        <v>85</v>
      </c>
      <c r="F22" s="192" t="s">
        <v>85</v>
      </c>
      <c r="G22" s="181" t="s">
        <v>84</v>
      </c>
      <c r="H22" s="192" t="s">
        <v>84</v>
      </c>
      <c r="I22" s="181" t="s">
        <v>84</v>
      </c>
      <c r="J22" s="62"/>
      <c r="K22" s="62"/>
      <c r="L22" s="62"/>
      <c r="M22" s="1"/>
      <c r="O22" s="1"/>
      <c r="Q22" s="173"/>
      <c r="R22" s="173"/>
    </row>
    <row r="23" spans="1:18" s="73" customFormat="1" ht="27" thickBot="1" x14ac:dyDescent="0.45">
      <c r="A23" s="189" t="s">
        <v>118</v>
      </c>
      <c r="B23" s="190"/>
      <c r="C23" s="357"/>
      <c r="D23" s="80" t="s">
        <v>98</v>
      </c>
      <c r="E23" s="193" t="s">
        <v>110</v>
      </c>
      <c r="F23" s="193" t="s">
        <v>112</v>
      </c>
      <c r="G23" s="180" t="s">
        <v>99</v>
      </c>
      <c r="H23" s="193" t="s">
        <v>115</v>
      </c>
      <c r="I23" s="180" t="s">
        <v>99</v>
      </c>
      <c r="J23" s="187"/>
      <c r="K23" s="82"/>
      <c r="L23" s="82"/>
      <c r="M23" s="185"/>
      <c r="N23" s="185"/>
      <c r="O23" s="185"/>
      <c r="P23" s="186"/>
      <c r="Q23" s="174"/>
      <c r="R23" s="174"/>
    </row>
    <row r="24" spans="1:18" s="73" customFormat="1" ht="27" thickBot="1" x14ac:dyDescent="0.45">
      <c r="A24" s="367" t="s">
        <v>138</v>
      </c>
      <c r="B24" s="368"/>
      <c r="C24" s="357"/>
      <c r="D24" s="80"/>
      <c r="E24" s="193" t="s">
        <v>111</v>
      </c>
      <c r="F24" s="193" t="s">
        <v>113</v>
      </c>
      <c r="G24" s="180"/>
      <c r="H24" s="193" t="s">
        <v>116</v>
      </c>
      <c r="I24" s="180"/>
      <c r="J24" s="175"/>
      <c r="K24" s="175"/>
      <c r="L24" s="175"/>
      <c r="M24" s="185"/>
      <c r="N24" s="185"/>
      <c r="O24" s="185"/>
      <c r="P24" s="186"/>
      <c r="Q24" s="174"/>
      <c r="R24" s="174"/>
    </row>
    <row r="25" spans="1:18" s="73" customFormat="1" ht="27" thickBot="1" x14ac:dyDescent="0.45">
      <c r="A25" s="369" t="s">
        <v>139</v>
      </c>
      <c r="B25" s="370"/>
      <c r="C25" s="358"/>
      <c r="D25" s="194"/>
      <c r="E25" s="194"/>
      <c r="F25" s="195" t="s">
        <v>114</v>
      </c>
      <c r="G25" s="191"/>
      <c r="H25" s="195" t="s">
        <v>117</v>
      </c>
      <c r="I25" s="191"/>
      <c r="J25" s="175"/>
      <c r="K25" s="175"/>
      <c r="L25" s="175"/>
      <c r="M25" s="72"/>
      <c r="N25" s="72"/>
      <c r="O25" s="72"/>
      <c r="Q25" s="174"/>
      <c r="R25" s="174"/>
    </row>
    <row r="26" spans="1:18" ht="71.25" customHeight="1" thickBot="1" x14ac:dyDescent="0.3">
      <c r="A26" s="347" t="s">
        <v>36</v>
      </c>
      <c r="B26" s="348"/>
      <c r="C26" s="108"/>
      <c r="D26" s="188"/>
      <c r="E26" s="188"/>
      <c r="F26" s="188"/>
      <c r="G26" s="188"/>
      <c r="H26" s="188"/>
      <c r="I26" s="188"/>
      <c r="J26" s="109"/>
      <c r="K26" s="109"/>
      <c r="L26" s="110"/>
      <c r="M26" s="41" t="s">
        <v>86</v>
      </c>
      <c r="N26" s="41" t="s">
        <v>37</v>
      </c>
      <c r="O26" s="41" t="s">
        <v>87</v>
      </c>
      <c r="P26" s="86" t="s">
        <v>88</v>
      </c>
      <c r="Q26" s="173"/>
      <c r="R26" s="173"/>
    </row>
    <row r="27" spans="1:18" ht="63" customHeight="1" x14ac:dyDescent="0.25">
      <c r="A27" s="84"/>
      <c r="B27" s="85"/>
      <c r="C27" s="107" t="s">
        <v>92</v>
      </c>
      <c r="D27" s="69" t="s">
        <v>28</v>
      </c>
      <c r="E27" s="1"/>
      <c r="F27" s="1"/>
      <c r="G27" s="1"/>
      <c r="H27" s="1"/>
      <c r="I27" s="1"/>
      <c r="J27" s="1"/>
      <c r="K27" s="1"/>
      <c r="L27" s="1"/>
      <c r="M27" s="10"/>
      <c r="N27" s="9"/>
      <c r="O27" s="11"/>
      <c r="P27" s="10"/>
      <c r="Q27" s="332"/>
      <c r="R27" s="332"/>
    </row>
    <row r="28" spans="1:18" ht="31.5" x14ac:dyDescent="0.25">
      <c r="A28" s="337" t="s">
        <v>13</v>
      </c>
      <c r="B28" s="338"/>
      <c r="C28" s="55" t="s">
        <v>91</v>
      </c>
      <c r="D28" s="206" t="s">
        <v>76</v>
      </c>
      <c r="E28" s="206" t="s">
        <v>76</v>
      </c>
      <c r="F28" s="206" t="s">
        <v>76</v>
      </c>
      <c r="G28" s="213" t="s">
        <v>93</v>
      </c>
      <c r="H28" s="206" t="s">
        <v>76</v>
      </c>
      <c r="I28" s="213" t="s">
        <v>93</v>
      </c>
      <c r="J28" s="40"/>
      <c r="K28" s="80"/>
      <c r="L28" s="40"/>
      <c r="M28" s="3" t="s">
        <v>93</v>
      </c>
      <c r="N28" s="204" t="s">
        <v>93</v>
      </c>
      <c r="O28" s="203" t="s">
        <v>126</v>
      </c>
      <c r="P28" s="287" t="s">
        <v>205</v>
      </c>
      <c r="Q28" s="173"/>
      <c r="R28" s="173"/>
    </row>
    <row r="29" spans="1:18" ht="94.5" x14ac:dyDescent="0.25">
      <c r="A29" s="339"/>
      <c r="B29" s="338"/>
      <c r="C29" s="56" t="s">
        <v>89</v>
      </c>
      <c r="D29" s="207" t="s">
        <v>76</v>
      </c>
      <c r="E29" s="207" t="s">
        <v>77</v>
      </c>
      <c r="F29" s="206" t="s">
        <v>77</v>
      </c>
      <c r="G29" s="213" t="s">
        <v>93</v>
      </c>
      <c r="H29" s="206" t="s">
        <v>77</v>
      </c>
      <c r="I29" s="213" t="s">
        <v>93</v>
      </c>
      <c r="J29" s="34"/>
      <c r="K29" s="80"/>
      <c r="L29" s="34"/>
      <c r="M29" s="3" t="s">
        <v>187</v>
      </c>
      <c r="N29" s="204" t="s">
        <v>94</v>
      </c>
      <c r="O29" s="203" t="s">
        <v>363</v>
      </c>
      <c r="P29" s="287" t="s">
        <v>95</v>
      </c>
      <c r="Q29" s="332"/>
      <c r="R29" s="332"/>
    </row>
    <row r="30" spans="1:18" ht="31.5" x14ac:dyDescent="0.25">
      <c r="A30" s="339"/>
      <c r="B30" s="338"/>
      <c r="C30" s="55" t="s">
        <v>90</v>
      </c>
      <c r="D30" s="208" t="s">
        <v>76</v>
      </c>
      <c r="E30" s="208" t="s">
        <v>76</v>
      </c>
      <c r="F30" s="209" t="s">
        <v>76</v>
      </c>
      <c r="G30" s="213" t="s">
        <v>93</v>
      </c>
      <c r="H30" s="206" t="s">
        <v>76</v>
      </c>
      <c r="I30" s="213" t="s">
        <v>93</v>
      </c>
      <c r="J30" s="35"/>
      <c r="K30" s="81"/>
      <c r="L30" s="35"/>
      <c r="M30" s="3" t="s">
        <v>93</v>
      </c>
      <c r="N30" s="204" t="s">
        <v>93</v>
      </c>
      <c r="O30" s="203" t="s">
        <v>97</v>
      </c>
      <c r="P30" s="287" t="s">
        <v>205</v>
      </c>
      <c r="Q30" s="173"/>
      <c r="R30" s="173"/>
    </row>
    <row r="31" spans="1:18" ht="21.75" customHeight="1" x14ac:dyDescent="0.25">
      <c r="A31" s="1"/>
      <c r="B31" s="1"/>
      <c r="D31" s="4"/>
      <c r="E31" s="4"/>
      <c r="F31" s="7"/>
      <c r="G31" s="116"/>
      <c r="H31" s="4"/>
      <c r="I31" s="7"/>
      <c r="J31" s="4"/>
      <c r="K31" s="7"/>
      <c r="L31" s="4"/>
      <c r="M31" s="5"/>
      <c r="N31" s="5"/>
      <c r="O31" s="6"/>
      <c r="P31" s="290"/>
      <c r="Q31" s="173"/>
      <c r="R31" s="173"/>
    </row>
    <row r="32" spans="1:18" ht="34.5" x14ac:dyDescent="0.25">
      <c r="A32" s="1"/>
      <c r="B32" s="1"/>
      <c r="C32" s="79" t="s">
        <v>100</v>
      </c>
      <c r="D32" s="69" t="s">
        <v>28</v>
      </c>
      <c r="E32" s="1"/>
      <c r="F32" s="9"/>
      <c r="G32" s="117"/>
      <c r="H32" s="1"/>
      <c r="I32" s="9"/>
      <c r="J32" s="1"/>
      <c r="L32" s="1"/>
      <c r="M32" s="10"/>
      <c r="N32" s="10"/>
      <c r="O32" s="11"/>
      <c r="P32" s="290"/>
      <c r="Q32" s="332"/>
      <c r="R32" s="332"/>
    </row>
    <row r="33" spans="1:18" ht="31.5" x14ac:dyDescent="0.25">
      <c r="A33" s="340" t="s">
        <v>7</v>
      </c>
      <c r="B33" s="341"/>
      <c r="C33" s="219" t="s">
        <v>124</v>
      </c>
      <c r="D33" s="210" t="s">
        <v>77</v>
      </c>
      <c r="E33" s="210" t="s">
        <v>77</v>
      </c>
      <c r="F33" s="206" t="s">
        <v>77</v>
      </c>
      <c r="G33" s="213" t="s">
        <v>93</v>
      </c>
      <c r="H33" s="206" t="s">
        <v>77</v>
      </c>
      <c r="I33" s="213" t="s">
        <v>93</v>
      </c>
      <c r="J33" s="26"/>
      <c r="K33" s="206"/>
      <c r="L33" s="26"/>
      <c r="M33" s="160" t="s">
        <v>187</v>
      </c>
      <c r="N33" s="344" t="s">
        <v>274</v>
      </c>
      <c r="O33" s="300" t="s">
        <v>273</v>
      </c>
      <c r="P33" s="287" t="s">
        <v>95</v>
      </c>
      <c r="Q33" s="173"/>
      <c r="R33" s="173"/>
    </row>
    <row r="34" spans="1:18" ht="21" customHeight="1" x14ac:dyDescent="0.25">
      <c r="A34" s="340"/>
      <c r="B34" s="341"/>
      <c r="C34" s="219" t="s">
        <v>125</v>
      </c>
      <c r="D34" s="211" t="s">
        <v>81</v>
      </c>
      <c r="E34" s="211" t="s">
        <v>81</v>
      </c>
      <c r="F34" s="206" t="s">
        <v>81</v>
      </c>
      <c r="G34" s="213" t="s">
        <v>93</v>
      </c>
      <c r="H34" s="206" t="s">
        <v>81</v>
      </c>
      <c r="I34" s="213" t="s">
        <v>93</v>
      </c>
      <c r="J34" s="36"/>
      <c r="K34" s="206"/>
      <c r="L34" s="36"/>
      <c r="M34" s="3" t="s">
        <v>187</v>
      </c>
      <c r="N34" s="345"/>
      <c r="O34" s="364" t="s">
        <v>283</v>
      </c>
      <c r="P34" s="287" t="s">
        <v>95</v>
      </c>
      <c r="Q34" s="173"/>
      <c r="R34" s="173"/>
    </row>
    <row r="35" spans="1:18" ht="28.9" customHeight="1" x14ac:dyDescent="0.25">
      <c r="A35" s="340"/>
      <c r="B35" s="341"/>
      <c r="C35" s="220" t="s">
        <v>123</v>
      </c>
      <c r="D35" s="210" t="s">
        <v>76</v>
      </c>
      <c r="E35" s="210" t="s">
        <v>81</v>
      </c>
      <c r="F35" s="206" t="s">
        <v>81</v>
      </c>
      <c r="G35" s="213" t="s">
        <v>93</v>
      </c>
      <c r="H35" s="206" t="s">
        <v>81</v>
      </c>
      <c r="I35" s="213" t="s">
        <v>93</v>
      </c>
      <c r="J35" s="27"/>
      <c r="K35" s="81"/>
      <c r="L35" s="27"/>
      <c r="M35" s="3" t="s">
        <v>187</v>
      </c>
      <c r="N35" s="345"/>
      <c r="O35" s="365"/>
      <c r="P35" s="287" t="s">
        <v>95</v>
      </c>
      <c r="R35" s="173"/>
    </row>
    <row r="36" spans="1:18" ht="63" x14ac:dyDescent="0.25">
      <c r="A36" s="340"/>
      <c r="B36" s="341"/>
      <c r="C36" s="222" t="s">
        <v>122</v>
      </c>
      <c r="D36" s="212" t="s">
        <v>76</v>
      </c>
      <c r="E36" s="212" t="s">
        <v>81</v>
      </c>
      <c r="F36" s="206" t="s">
        <v>81</v>
      </c>
      <c r="G36" s="213" t="s">
        <v>93</v>
      </c>
      <c r="H36" s="206" t="s">
        <v>81</v>
      </c>
      <c r="I36" s="213" t="s">
        <v>93</v>
      </c>
      <c r="J36" s="27"/>
      <c r="K36" s="206"/>
      <c r="L36" s="27"/>
      <c r="M36" s="3" t="s">
        <v>187</v>
      </c>
      <c r="N36" s="346"/>
      <c r="O36" s="366"/>
      <c r="P36" s="287" t="s">
        <v>95</v>
      </c>
      <c r="Q36" s="173"/>
      <c r="R36" s="173"/>
    </row>
    <row r="37" spans="1:18" ht="21" customHeight="1" x14ac:dyDescent="0.25">
      <c r="A37" s="340"/>
      <c r="B37" s="341"/>
      <c r="C37" s="221" t="s">
        <v>121</v>
      </c>
      <c r="D37" s="206" t="s">
        <v>81</v>
      </c>
      <c r="E37" s="206" t="s">
        <v>81</v>
      </c>
      <c r="F37" s="206" t="s">
        <v>81</v>
      </c>
      <c r="G37" s="213" t="s">
        <v>93</v>
      </c>
      <c r="H37" s="206" t="s">
        <v>81</v>
      </c>
      <c r="I37" s="213" t="s">
        <v>93</v>
      </c>
      <c r="J37" s="28"/>
      <c r="K37" s="80"/>
      <c r="L37" s="28"/>
      <c r="M37" s="3" t="s">
        <v>187</v>
      </c>
      <c r="N37" s="3" t="s">
        <v>93</v>
      </c>
      <c r="O37" s="286" t="s">
        <v>275</v>
      </c>
      <c r="P37" s="287" t="s">
        <v>95</v>
      </c>
      <c r="Q37" s="173"/>
      <c r="R37" s="173"/>
    </row>
    <row r="38" spans="1:18" ht="21" customHeight="1" x14ac:dyDescent="0.25">
      <c r="A38" s="176"/>
      <c r="B38" s="196"/>
      <c r="C38" s="83"/>
      <c r="D38" s="199"/>
      <c r="E38" s="199"/>
      <c r="F38" s="199"/>
      <c r="G38" s="200"/>
      <c r="H38" s="199"/>
      <c r="I38" s="200"/>
      <c r="J38" s="197"/>
      <c r="K38" s="184"/>
      <c r="L38" s="197"/>
      <c r="M38" s="201"/>
      <c r="N38" s="201"/>
      <c r="O38" s="202"/>
      <c r="P38" s="294"/>
      <c r="Q38" s="173"/>
      <c r="R38" s="173"/>
    </row>
    <row r="39" spans="1:18" ht="21" x14ac:dyDescent="0.25">
      <c r="A39" s="1"/>
      <c r="B39" s="1"/>
      <c r="C39" s="8"/>
      <c r="D39" s="69" t="s">
        <v>41</v>
      </c>
      <c r="E39" s="8"/>
      <c r="F39" s="17"/>
      <c r="G39" s="11"/>
      <c r="H39" s="8"/>
      <c r="I39" s="6"/>
      <c r="J39" s="8"/>
      <c r="L39" s="8"/>
      <c r="M39" s="5"/>
      <c r="N39" s="5"/>
      <c r="O39" s="5"/>
      <c r="P39" s="290"/>
      <c r="Q39" s="173"/>
      <c r="R39" s="173"/>
    </row>
    <row r="40" spans="1:18" ht="21" customHeight="1" x14ac:dyDescent="0.25">
      <c r="A40" s="340" t="s">
        <v>3</v>
      </c>
      <c r="B40" s="341"/>
      <c r="C40" s="59" t="s">
        <v>4</v>
      </c>
      <c r="D40" s="210" t="s">
        <v>76</v>
      </c>
      <c r="E40" s="210" t="s">
        <v>76</v>
      </c>
      <c r="F40" s="206" t="s">
        <v>76</v>
      </c>
      <c r="G40" s="213" t="s">
        <v>93</v>
      </c>
      <c r="H40" s="206" t="s">
        <v>76</v>
      </c>
      <c r="I40" s="213" t="s">
        <v>93</v>
      </c>
      <c r="J40" s="165"/>
      <c r="K40" s="166"/>
      <c r="L40" s="165"/>
      <c r="M40" s="3" t="s">
        <v>93</v>
      </c>
      <c r="N40" s="3" t="s">
        <v>93</v>
      </c>
      <c r="O40" s="254" t="s">
        <v>102</v>
      </c>
      <c r="P40" s="329" t="s">
        <v>205</v>
      </c>
      <c r="Q40" s="173"/>
      <c r="R40" s="173"/>
    </row>
    <row r="41" spans="1:18" ht="30" x14ac:dyDescent="0.25">
      <c r="A41" s="340"/>
      <c r="B41" s="341"/>
      <c r="C41" s="83" t="s">
        <v>10</v>
      </c>
      <c r="D41" s="210" t="s">
        <v>77</v>
      </c>
      <c r="E41" s="210" t="s">
        <v>77</v>
      </c>
      <c r="F41" s="206" t="s">
        <v>77</v>
      </c>
      <c r="G41" s="213" t="s">
        <v>93</v>
      </c>
      <c r="H41" s="206" t="s">
        <v>77</v>
      </c>
      <c r="I41" s="213" t="s">
        <v>93</v>
      </c>
      <c r="J41" s="165"/>
      <c r="K41" s="166"/>
      <c r="L41" s="165"/>
      <c r="M41" s="3" t="s">
        <v>93</v>
      </c>
      <c r="N41" s="204" t="s">
        <v>178</v>
      </c>
      <c r="O41" s="326" t="s">
        <v>417</v>
      </c>
      <c r="P41" s="301" t="s">
        <v>24</v>
      </c>
      <c r="Q41" s="173"/>
      <c r="R41" s="173"/>
    </row>
    <row r="42" spans="1:18" ht="30" x14ac:dyDescent="0.25">
      <c r="A42" s="340"/>
      <c r="B42" s="341"/>
      <c r="C42" s="59" t="str">
        <f t="shared" ref="C42:C44" si="13">C56</f>
        <v>Others Quota</v>
      </c>
      <c r="D42" s="210" t="s">
        <v>81</v>
      </c>
      <c r="E42" s="210" t="s">
        <v>81</v>
      </c>
      <c r="F42" s="209" t="s">
        <v>81</v>
      </c>
      <c r="G42" s="213" t="s">
        <v>93</v>
      </c>
      <c r="H42" s="206" t="s">
        <v>81</v>
      </c>
      <c r="I42" s="213" t="s">
        <v>93</v>
      </c>
      <c r="J42" s="165"/>
      <c r="K42" s="167"/>
      <c r="L42" s="165"/>
      <c r="M42" s="3" t="s">
        <v>93</v>
      </c>
      <c r="N42" s="204" t="s">
        <v>127</v>
      </c>
      <c r="O42" s="254" t="s">
        <v>128</v>
      </c>
      <c r="P42" s="301" t="s">
        <v>177</v>
      </c>
      <c r="Q42" s="173"/>
      <c r="R42" s="173"/>
    </row>
    <row r="43" spans="1:18" ht="21" customHeight="1" x14ac:dyDescent="0.25">
      <c r="A43" s="340"/>
      <c r="B43" s="341"/>
      <c r="C43" s="60" t="str">
        <f t="shared" si="13"/>
        <v>Remove TAC</v>
      </c>
      <c r="D43" s="210" t="s">
        <v>76</v>
      </c>
      <c r="E43" s="210" t="s">
        <v>76</v>
      </c>
      <c r="F43" s="206" t="s">
        <v>76</v>
      </c>
      <c r="G43" s="213" t="s">
        <v>93</v>
      </c>
      <c r="H43" s="206" t="s">
        <v>76</v>
      </c>
      <c r="I43" s="213" t="s">
        <v>93</v>
      </c>
      <c r="J43" s="165"/>
      <c r="K43" s="166"/>
      <c r="L43" s="165"/>
      <c r="M43" s="3" t="s">
        <v>93</v>
      </c>
      <c r="N43" s="204" t="s">
        <v>93</v>
      </c>
      <c r="O43" s="254" t="s">
        <v>103</v>
      </c>
      <c r="P43" s="301" t="s">
        <v>205</v>
      </c>
      <c r="Q43" s="173"/>
      <c r="R43" s="173"/>
    </row>
    <row r="44" spans="1:18" ht="21" customHeight="1" x14ac:dyDescent="0.25">
      <c r="A44" s="340"/>
      <c r="B44" s="341"/>
      <c r="C44" s="59" t="str">
        <f t="shared" si="13"/>
        <v xml:space="preserve">Merge TAC regions </v>
      </c>
      <c r="D44" s="206" t="s">
        <v>76</v>
      </c>
      <c r="E44" s="210" t="s">
        <v>76</v>
      </c>
      <c r="F44" s="206" t="s">
        <v>76</v>
      </c>
      <c r="G44" s="213" t="s">
        <v>93</v>
      </c>
      <c r="H44" s="206" t="s">
        <v>76</v>
      </c>
      <c r="I44" s="213" t="s">
        <v>93</v>
      </c>
      <c r="J44" s="165"/>
      <c r="K44" s="166"/>
      <c r="L44" s="165"/>
      <c r="M44" s="3" t="s">
        <v>93</v>
      </c>
      <c r="N44" s="204" t="s">
        <v>93</v>
      </c>
      <c r="O44" s="254" t="s">
        <v>104</v>
      </c>
      <c r="P44" s="301" t="s">
        <v>205</v>
      </c>
      <c r="Q44" s="173"/>
      <c r="R44" s="173"/>
    </row>
    <row r="45" spans="1:18" ht="21" customHeight="1" x14ac:dyDescent="0.25">
      <c r="A45" s="1"/>
      <c r="B45" s="1"/>
      <c r="C45" s="1"/>
      <c r="D45" s="1"/>
      <c r="E45" s="1"/>
      <c r="F45" s="6"/>
      <c r="G45" s="122"/>
      <c r="H45" s="1"/>
      <c r="I45" s="6"/>
      <c r="J45" s="1"/>
      <c r="K45" s="6"/>
      <c r="L45" s="1"/>
      <c r="M45" s="5"/>
      <c r="N45" s="5"/>
      <c r="O45" s="5"/>
      <c r="P45" s="303"/>
      <c r="Q45" s="173"/>
      <c r="R45" s="173"/>
    </row>
    <row r="46" spans="1:18" ht="34.5" customHeight="1" x14ac:dyDescent="0.25">
      <c r="A46" s="1"/>
      <c r="B46" s="1"/>
      <c r="C46" s="79" t="s">
        <v>38</v>
      </c>
      <c r="D46" s="70" t="s">
        <v>40</v>
      </c>
      <c r="E46" s="37"/>
      <c r="F46" s="7"/>
      <c r="G46" s="121"/>
      <c r="H46" s="37"/>
      <c r="I46" s="7"/>
      <c r="J46" s="37"/>
      <c r="L46" s="37"/>
      <c r="M46" s="5"/>
      <c r="N46" s="5"/>
      <c r="O46" s="5"/>
      <c r="P46" s="303"/>
      <c r="Q46" s="173"/>
      <c r="R46" s="173"/>
    </row>
    <row r="47" spans="1:18" ht="21" x14ac:dyDescent="0.25">
      <c r="A47" s="340" t="s">
        <v>2</v>
      </c>
      <c r="B47" s="341"/>
      <c r="C47" s="57" t="s">
        <v>14</v>
      </c>
      <c r="D47" s="212" t="s">
        <v>76</v>
      </c>
      <c r="E47" s="212" t="s">
        <v>76</v>
      </c>
      <c r="F47" s="206" t="s">
        <v>76</v>
      </c>
      <c r="G47" s="213" t="s">
        <v>93</v>
      </c>
      <c r="H47" s="206" t="s">
        <v>76</v>
      </c>
      <c r="I47" s="213" t="s">
        <v>93</v>
      </c>
      <c r="J47" s="164"/>
      <c r="K47" s="166"/>
      <c r="L47" s="164"/>
      <c r="M47" s="3" t="s">
        <v>93</v>
      </c>
      <c r="N47" s="29" t="s">
        <v>93</v>
      </c>
      <c r="O47" s="254" t="s">
        <v>129</v>
      </c>
      <c r="P47" s="301" t="s">
        <v>205</v>
      </c>
      <c r="Q47" s="173"/>
      <c r="R47" s="173"/>
    </row>
    <row r="48" spans="1:18" s="1" customFormat="1" ht="21" x14ac:dyDescent="0.25">
      <c r="A48" s="340"/>
      <c r="B48" s="341"/>
      <c r="C48" s="63" t="s">
        <v>30</v>
      </c>
      <c r="D48" s="206" t="s">
        <v>204</v>
      </c>
      <c r="E48" s="206" t="s">
        <v>204</v>
      </c>
      <c r="F48" s="206" t="s">
        <v>204</v>
      </c>
      <c r="G48" s="213" t="s">
        <v>93</v>
      </c>
      <c r="H48" s="206" t="s">
        <v>204</v>
      </c>
      <c r="I48" s="213" t="s">
        <v>93</v>
      </c>
      <c r="J48" s="164"/>
      <c r="K48" s="167"/>
      <c r="L48" s="164"/>
      <c r="M48" s="3" t="s">
        <v>93</v>
      </c>
      <c r="N48" s="160" t="s">
        <v>131</v>
      </c>
      <c r="O48" s="292" t="s">
        <v>271</v>
      </c>
      <c r="P48" s="301" t="s">
        <v>24</v>
      </c>
      <c r="Q48" s="173"/>
      <c r="R48" s="173"/>
    </row>
    <row r="49" spans="1:18" s="1" customFormat="1" ht="45" x14ac:dyDescent="0.35">
      <c r="A49" s="340"/>
      <c r="B49" s="341"/>
      <c r="C49" s="217" t="s">
        <v>31</v>
      </c>
      <c r="D49" s="206" t="s">
        <v>204</v>
      </c>
      <c r="E49" s="206" t="s">
        <v>204</v>
      </c>
      <c r="F49" s="206" t="s">
        <v>204</v>
      </c>
      <c r="G49" s="213" t="s">
        <v>93</v>
      </c>
      <c r="H49" s="206" t="s">
        <v>204</v>
      </c>
      <c r="I49" s="213" t="s">
        <v>93</v>
      </c>
      <c r="J49" s="164"/>
      <c r="K49" s="218"/>
      <c r="L49" s="164"/>
      <c r="M49" s="3" t="s">
        <v>93</v>
      </c>
      <c r="N49" s="269" t="s">
        <v>244</v>
      </c>
      <c r="O49" s="297" t="s">
        <v>249</v>
      </c>
      <c r="P49" s="302" t="s">
        <v>24</v>
      </c>
      <c r="Q49" s="173"/>
      <c r="R49" s="173"/>
    </row>
    <row r="50" spans="1:18" s="1" customFormat="1" ht="21" customHeight="1" x14ac:dyDescent="0.35">
      <c r="A50" s="340"/>
      <c r="B50" s="341"/>
      <c r="C50" s="216"/>
      <c r="D50" s="228"/>
      <c r="E50" s="228"/>
      <c r="F50" s="228"/>
      <c r="G50" s="228"/>
      <c r="H50" s="228"/>
      <c r="I50" s="228"/>
      <c r="J50" s="40"/>
      <c r="K50" s="276"/>
      <c r="L50" s="40"/>
      <c r="M50" s="277"/>
      <c r="N50" s="277"/>
      <c r="O50" s="170"/>
      <c r="P50" s="169"/>
      <c r="Q50" s="173"/>
      <c r="R50" s="173"/>
    </row>
    <row r="51" spans="1:18" s="1" customFormat="1" ht="21" customHeight="1" x14ac:dyDescent="0.35">
      <c r="A51" s="340"/>
      <c r="B51" s="341"/>
      <c r="C51" s="216"/>
      <c r="D51" s="228"/>
      <c r="E51" s="228"/>
      <c r="F51" s="228"/>
      <c r="G51" s="228"/>
      <c r="H51" s="228"/>
      <c r="I51" s="228"/>
      <c r="J51" s="40"/>
      <c r="K51" s="276"/>
      <c r="L51" s="40"/>
      <c r="M51" s="277"/>
      <c r="N51" s="277"/>
      <c r="O51" s="170"/>
      <c r="P51" s="169"/>
      <c r="Q51" s="173"/>
      <c r="R51" s="173"/>
    </row>
    <row r="52" spans="1:18" ht="21.75" thickBot="1" x14ac:dyDescent="0.3">
      <c r="A52" s="1"/>
      <c r="B52" s="1"/>
      <c r="C52" s="4"/>
      <c r="D52" s="4"/>
      <c r="E52" s="4"/>
      <c r="F52" s="6"/>
      <c r="G52" s="16"/>
      <c r="H52" s="4"/>
      <c r="I52" s="6"/>
      <c r="J52" s="4"/>
      <c r="K52" s="16"/>
      <c r="L52" s="4"/>
      <c r="M52" s="5"/>
      <c r="N52" s="5"/>
      <c r="O52" s="16"/>
      <c r="Q52" s="173"/>
      <c r="R52" s="173"/>
    </row>
    <row r="53" spans="1:18" ht="119.25" customHeight="1" thickBot="1" x14ac:dyDescent="0.3">
      <c r="A53" s="335" t="s">
        <v>253</v>
      </c>
      <c r="B53" s="336"/>
      <c r="C53" s="336"/>
      <c r="D53" s="342" t="s">
        <v>354</v>
      </c>
      <c r="E53" s="336"/>
      <c r="F53" s="336"/>
      <c r="G53" s="336"/>
      <c r="H53" s="336"/>
      <c r="I53" s="343"/>
      <c r="J53" s="123"/>
      <c r="K53" s="111"/>
      <c r="L53" s="137"/>
      <c r="M53" s="32"/>
      <c r="N53" s="32"/>
      <c r="O53" s="32"/>
      <c r="P53" s="32"/>
      <c r="Q53" s="332"/>
      <c r="R53" s="332"/>
    </row>
    <row r="54" spans="1:18" ht="23.25" hidden="1" x14ac:dyDescent="0.35">
      <c r="A54" s="19"/>
      <c r="B54" s="20"/>
      <c r="C54" s="6"/>
      <c r="D54" s="6"/>
      <c r="E54" s="6"/>
      <c r="F54" s="5"/>
      <c r="G54" s="120"/>
      <c r="H54" s="6"/>
      <c r="I54" s="5"/>
      <c r="J54" s="6"/>
      <c r="K54" s="5"/>
      <c r="L54" s="6"/>
      <c r="M54" s="5"/>
      <c r="N54" s="5"/>
      <c r="O54" s="5"/>
      <c r="Q54" s="173"/>
      <c r="R54" s="173"/>
    </row>
    <row r="55" spans="1:18" ht="21" hidden="1" x14ac:dyDescent="0.25">
      <c r="A55" s="1"/>
      <c r="B55" s="1"/>
      <c r="C55" s="17"/>
      <c r="D55" s="71" t="s">
        <v>39</v>
      </c>
      <c r="E55" s="17"/>
      <c r="F55" s="7"/>
      <c r="G55" s="121"/>
      <c r="H55" s="17"/>
      <c r="I55" s="7"/>
      <c r="J55" s="17"/>
      <c r="L55" s="17"/>
      <c r="M55" s="5"/>
      <c r="N55" s="5"/>
      <c r="O55" s="17"/>
      <c r="Q55" s="173"/>
      <c r="R55" s="173"/>
    </row>
    <row r="56" spans="1:18" ht="21" hidden="1" customHeight="1" x14ac:dyDescent="0.25">
      <c r="A56" s="333" t="s">
        <v>32</v>
      </c>
      <c r="B56" s="334"/>
      <c r="C56" s="42" t="s">
        <v>11</v>
      </c>
      <c r="D56" s="13" t="s">
        <v>78</v>
      </c>
      <c r="E56" s="13" t="s">
        <v>78</v>
      </c>
      <c r="F56" s="154" t="s">
        <v>78</v>
      </c>
      <c r="G56" s="43"/>
      <c r="H56" s="154" t="s">
        <v>78</v>
      </c>
      <c r="I56" s="45"/>
      <c r="J56" s="13"/>
      <c r="K56" s="80"/>
      <c r="L56" s="13"/>
      <c r="M56" s="15"/>
      <c r="N56" s="30"/>
      <c r="P56" s="68"/>
      <c r="Q56" s="173"/>
      <c r="R56" s="173"/>
    </row>
    <row r="57" spans="1:18" ht="21" hidden="1" customHeight="1" x14ac:dyDescent="0.25">
      <c r="A57" s="333"/>
      <c r="B57" s="334"/>
      <c r="C57" s="59" t="s">
        <v>5</v>
      </c>
      <c r="D57" s="38"/>
      <c r="E57" s="38"/>
      <c r="F57" s="77"/>
      <c r="G57" s="44"/>
      <c r="H57" s="154"/>
      <c r="I57" s="118"/>
      <c r="J57" s="38"/>
      <c r="K57" s="81"/>
      <c r="L57" s="38"/>
      <c r="M57" s="21"/>
      <c r="N57" s="31"/>
      <c r="O57" s="2"/>
      <c r="P57" s="68"/>
      <c r="Q57" s="173"/>
      <c r="R57" s="173"/>
    </row>
    <row r="58" spans="1:18" ht="21" hidden="1" customHeight="1" x14ac:dyDescent="0.25">
      <c r="A58" s="333"/>
      <c r="B58" s="334"/>
      <c r="C58" s="59" t="s">
        <v>6</v>
      </c>
      <c r="D58" s="12"/>
      <c r="E58" s="12"/>
      <c r="F58" s="154"/>
      <c r="G58" s="43"/>
      <c r="H58" s="154"/>
      <c r="I58" s="119"/>
      <c r="J58" s="12"/>
      <c r="K58" s="80"/>
      <c r="L58" s="12"/>
      <c r="M58" s="15"/>
      <c r="N58" s="30"/>
      <c r="O58" s="18"/>
      <c r="P58" s="68"/>
      <c r="Q58" s="173"/>
      <c r="R58" s="173"/>
    </row>
    <row r="59" spans="1:18" ht="21" hidden="1" customHeight="1" x14ac:dyDescent="0.3">
      <c r="A59" s="333"/>
      <c r="B59" s="334"/>
      <c r="C59" s="42" t="s">
        <v>16</v>
      </c>
      <c r="D59" s="39"/>
      <c r="E59" s="39"/>
      <c r="F59" s="154"/>
      <c r="G59" s="44"/>
      <c r="H59" s="154"/>
      <c r="I59" s="45"/>
      <c r="J59" s="39"/>
      <c r="K59" s="80"/>
      <c r="L59" s="39"/>
      <c r="M59" s="15"/>
      <c r="N59" s="15"/>
      <c r="O59" s="171"/>
      <c r="P59" s="169"/>
      <c r="Q59" s="173"/>
      <c r="R59" s="173"/>
    </row>
    <row r="60" spans="1:18" ht="21" hidden="1" customHeight="1" x14ac:dyDescent="0.3">
      <c r="A60" s="333"/>
      <c r="B60" s="334"/>
      <c r="C60" s="61" t="s">
        <v>15</v>
      </c>
      <c r="D60" s="24"/>
      <c r="E60" s="24"/>
      <c r="F60" s="154"/>
      <c r="G60" s="43"/>
      <c r="H60" s="154"/>
      <c r="I60" s="45"/>
      <c r="J60" s="24"/>
      <c r="K60" s="80"/>
      <c r="L60" s="24"/>
      <c r="M60" s="15"/>
      <c r="N60" s="15"/>
      <c r="O60" s="171"/>
      <c r="P60" s="169"/>
      <c r="Q60" s="173"/>
      <c r="R60" s="173"/>
    </row>
    <row r="61" spans="1:18" ht="21" hidden="1" customHeight="1" x14ac:dyDescent="0.3">
      <c r="A61" s="333"/>
      <c r="B61" s="334"/>
      <c r="C61" s="58"/>
      <c r="D61" s="25"/>
      <c r="E61" s="25"/>
      <c r="F61" s="77"/>
      <c r="G61" s="43"/>
      <c r="H61" s="154"/>
      <c r="I61" s="45"/>
      <c r="J61" s="25"/>
      <c r="K61" s="81"/>
      <c r="L61" s="25"/>
      <c r="M61" s="15"/>
      <c r="N61" s="30"/>
      <c r="O61" s="171"/>
      <c r="P61" s="169"/>
      <c r="Q61" s="173"/>
      <c r="R61" s="173"/>
    </row>
    <row r="62" spans="1:18" ht="21.75" hidden="1" thickBot="1" x14ac:dyDescent="0.3">
      <c r="A62" s="22"/>
      <c r="B62" s="22"/>
      <c r="C62" s="23"/>
      <c r="D62" s="6"/>
      <c r="E62" s="6"/>
      <c r="F62" s="6"/>
      <c r="G62" s="23"/>
      <c r="H62" s="23"/>
      <c r="I62" s="23"/>
      <c r="J62" s="23"/>
      <c r="K62" s="23"/>
      <c r="L62" s="23"/>
      <c r="M62" s="16"/>
      <c r="N62" s="16"/>
      <c r="O62" s="161" t="s">
        <v>79</v>
      </c>
      <c r="Q62" s="173"/>
      <c r="R62" s="173"/>
    </row>
    <row r="63" spans="1:18" ht="47.25" hidden="1" thickBot="1" x14ac:dyDescent="0.4">
      <c r="A63" s="335" t="s">
        <v>29</v>
      </c>
      <c r="B63" s="336"/>
      <c r="C63" s="336"/>
      <c r="D63" s="123" t="s">
        <v>80</v>
      </c>
      <c r="E63" s="123"/>
      <c r="F63" s="111"/>
      <c r="G63" s="113"/>
      <c r="H63" s="137"/>
      <c r="I63" s="112"/>
      <c r="J63" s="123"/>
      <c r="K63" s="111"/>
      <c r="L63" s="137"/>
      <c r="M63" s="33"/>
      <c r="N63" s="32"/>
      <c r="O63" s="32"/>
      <c r="P63" s="32"/>
      <c r="Q63" s="173"/>
      <c r="R63" s="173"/>
    </row>
    <row r="64" spans="1:18" s="1" customFormat="1" x14ac:dyDescent="0.25">
      <c r="Q64" s="173"/>
      <c r="R64" s="173"/>
    </row>
    <row r="65" spans="1:2" s="1" customFormat="1" ht="23.25" x14ac:dyDescent="0.35">
      <c r="A65" s="74" t="s">
        <v>20</v>
      </c>
      <c r="B65" s="75"/>
    </row>
    <row r="66" spans="1:2" s="1" customFormat="1" ht="21" x14ac:dyDescent="0.35">
      <c r="A66" s="67"/>
      <c r="B66" s="75" t="s">
        <v>21</v>
      </c>
    </row>
    <row r="67" spans="1:2" s="1" customFormat="1" ht="21" x14ac:dyDescent="0.35">
      <c r="A67" s="67"/>
      <c r="B67" s="75" t="s">
        <v>22</v>
      </c>
    </row>
    <row r="68" spans="1:2" s="1" customFormat="1" ht="21" x14ac:dyDescent="0.35">
      <c r="A68" s="67"/>
      <c r="B68" s="75" t="s">
        <v>23</v>
      </c>
    </row>
    <row r="69" spans="1:2" s="1" customFormat="1" ht="21" x14ac:dyDescent="0.35">
      <c r="A69" s="67"/>
      <c r="B69" s="75" t="s">
        <v>24</v>
      </c>
    </row>
    <row r="70" spans="1:2" s="1" customFormat="1" ht="21" x14ac:dyDescent="0.35">
      <c r="A70" s="67"/>
      <c r="B70" s="75" t="s">
        <v>25</v>
      </c>
    </row>
    <row r="71" spans="1:2" s="1" customFormat="1" ht="21" x14ac:dyDescent="0.35">
      <c r="A71" s="67"/>
      <c r="B71" s="75" t="s">
        <v>26</v>
      </c>
    </row>
    <row r="72" spans="1:2" s="1" customFormat="1" ht="21" x14ac:dyDescent="0.35">
      <c r="A72" s="67"/>
      <c r="B72" s="75" t="s">
        <v>27</v>
      </c>
    </row>
    <row r="73" spans="1:2" s="1" customFormat="1" ht="21" x14ac:dyDescent="0.35">
      <c r="B73" s="76"/>
    </row>
  </sheetData>
  <mergeCells count="30">
    <mergeCell ref="A24:B24"/>
    <mergeCell ref="A25:B25"/>
    <mergeCell ref="C22:C25"/>
    <mergeCell ref="J3:J5"/>
    <mergeCell ref="K3:K5"/>
    <mergeCell ref="A22:B22"/>
    <mergeCell ref="D3:D5"/>
    <mergeCell ref="E3:E5"/>
    <mergeCell ref="F3:F5"/>
    <mergeCell ref="G3:G5"/>
    <mergeCell ref="L3:L5"/>
    <mergeCell ref="A4:B4"/>
    <mergeCell ref="A5:B5"/>
    <mergeCell ref="H3:H5"/>
    <mergeCell ref="I3:I5"/>
    <mergeCell ref="A56:B61"/>
    <mergeCell ref="A63:C63"/>
    <mergeCell ref="A26:B26"/>
    <mergeCell ref="A28:B30"/>
    <mergeCell ref="A33:B37"/>
    <mergeCell ref="A40:B44"/>
    <mergeCell ref="A47:B51"/>
    <mergeCell ref="Q27:R27"/>
    <mergeCell ref="Q29:R29"/>
    <mergeCell ref="Q53:R53"/>
    <mergeCell ref="Q32:R32"/>
    <mergeCell ref="A53:C53"/>
    <mergeCell ref="D53:I53"/>
    <mergeCell ref="O34:O36"/>
    <mergeCell ref="N33:N36"/>
  </mergeCells>
  <pageMargins left="0.23622047244094491" right="0.23622047244094491" top="0.74803149606299213" bottom="0.74803149606299213" header="0.31496062992125984" footer="0.31496062992125984"/>
  <pageSetup paperSize="8" scale="4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T79"/>
  <sheetViews>
    <sheetView zoomScale="60" zoomScaleNormal="60" workbookViewId="0">
      <pane xSplit="2" ySplit="2" topLeftCell="C3" activePane="bottomRight" state="frozen"/>
      <selection pane="topRight" activeCell="C1" sqref="C1"/>
      <selection pane="bottomLeft" activeCell="A3" sqref="A3"/>
      <selection pane="bottomRight" sqref="A1:P56"/>
    </sheetView>
  </sheetViews>
  <sheetFormatPr defaultColWidth="35.75" defaultRowHeight="15.75" x14ac:dyDescent="0.25"/>
  <cols>
    <col min="1" max="1" width="36.875" customWidth="1"/>
    <col min="2" max="2" width="49.875" bestFit="1" customWidth="1"/>
    <col min="3" max="3" width="62.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6" max="28" width="35.75" style="1"/>
  </cols>
  <sheetData>
    <row r="1" spans="1:28" s="1" customFormat="1" ht="58.5" customHeight="1" thickBot="1" x14ac:dyDescent="0.3">
      <c r="A1" s="114" t="s">
        <v>56</v>
      </c>
      <c r="B1" s="114"/>
      <c r="C1" s="114"/>
      <c r="D1" s="331" t="s">
        <v>424</v>
      </c>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W2"/>
      <c r="X2"/>
      <c r="Y2"/>
      <c r="Z2"/>
      <c r="AA2"/>
      <c r="AB2"/>
    </row>
    <row r="3" spans="1:28" s="1" customFormat="1" ht="26.25" x14ac:dyDescent="0.25">
      <c r="A3" s="54"/>
      <c r="B3" s="54"/>
      <c r="C3" s="47"/>
      <c r="D3" s="351"/>
      <c r="E3" s="351"/>
      <c r="F3" s="351"/>
      <c r="G3" s="351"/>
      <c r="H3" s="351"/>
      <c r="I3" s="351"/>
      <c r="J3" s="351"/>
      <c r="K3" s="351"/>
      <c r="L3" s="351"/>
    </row>
    <row r="4" spans="1:28" s="1" customFormat="1" ht="26.25" x14ac:dyDescent="0.25">
      <c r="A4" s="353" t="s">
        <v>43</v>
      </c>
      <c r="B4" s="353"/>
      <c r="C4" s="78">
        <v>50944</v>
      </c>
      <c r="D4" s="352"/>
      <c r="E4" s="352"/>
      <c r="F4" s="352"/>
      <c r="G4" s="352"/>
      <c r="H4" s="352"/>
      <c r="I4" s="352"/>
      <c r="J4" s="352"/>
      <c r="K4" s="352"/>
      <c r="L4" s="352"/>
    </row>
    <row r="5" spans="1:28" s="1" customFormat="1" ht="26.25" x14ac:dyDescent="0.25">
      <c r="A5" s="353" t="s">
        <v>292</v>
      </c>
      <c r="B5" s="353"/>
      <c r="C5" s="78">
        <f>C4*1.15</f>
        <v>58585.599999999999</v>
      </c>
      <c r="D5" s="352"/>
      <c r="E5" s="352"/>
      <c r="F5" s="352"/>
      <c r="G5" s="352"/>
      <c r="H5" s="352"/>
      <c r="I5" s="352"/>
      <c r="J5" s="352"/>
      <c r="K5" s="352"/>
      <c r="L5" s="352"/>
    </row>
    <row r="6" spans="1:28" s="1" customFormat="1" ht="26.25" x14ac:dyDescent="0.25">
      <c r="A6" s="47"/>
      <c r="B6" s="47"/>
      <c r="C6" s="47"/>
      <c r="D6" s="48"/>
      <c r="E6" s="48"/>
      <c r="F6" s="49"/>
      <c r="G6" s="49"/>
      <c r="H6" s="48"/>
      <c r="I6" s="49"/>
      <c r="J6" s="48"/>
      <c r="K6" s="49"/>
      <c r="L6" s="48"/>
    </row>
    <row r="7" spans="1:28" s="1" customFormat="1" ht="26.25" customHeight="1" x14ac:dyDescent="0.4">
      <c r="A7" s="130" t="s">
        <v>45</v>
      </c>
      <c r="B7" s="128" t="s">
        <v>44</v>
      </c>
      <c r="C7" s="77"/>
      <c r="D7" s="105">
        <f>(D8/$C$4)*100</f>
        <v>0.91865577889447236</v>
      </c>
      <c r="E7" s="105">
        <f t="shared" ref="E7:I7" si="0">(E8/$C$4)*100</f>
        <v>45.524497487437188</v>
      </c>
      <c r="F7" s="105">
        <f t="shared" si="0"/>
        <v>5.5158605527638187</v>
      </c>
      <c r="G7" s="105">
        <f t="shared" si="0"/>
        <v>0.59280778894472363</v>
      </c>
      <c r="H7" s="105">
        <f>(H8/$C$4)*100</f>
        <v>17.970712939698494</v>
      </c>
      <c r="I7" s="92">
        <f t="shared" si="0"/>
        <v>29.47746545226131</v>
      </c>
      <c r="J7" s="95">
        <v>16.899999999999999</v>
      </c>
      <c r="K7" s="95">
        <v>79.599999999999994</v>
      </c>
      <c r="L7" s="95">
        <v>3.5</v>
      </c>
      <c r="M7" s="73"/>
    </row>
    <row r="8" spans="1:28" s="1" customFormat="1" ht="26.25" customHeight="1" x14ac:dyDescent="0.25">
      <c r="A8" s="136"/>
      <c r="B8" s="129" t="s">
        <v>62</v>
      </c>
      <c r="C8" s="77"/>
      <c r="D8" s="51">
        <v>468</v>
      </c>
      <c r="E8" s="51">
        <v>23192</v>
      </c>
      <c r="F8" s="51">
        <v>2810</v>
      </c>
      <c r="G8" s="51">
        <v>302</v>
      </c>
      <c r="H8" s="51">
        <v>9155</v>
      </c>
      <c r="I8" s="51">
        <v>15017</v>
      </c>
      <c r="J8" s="96">
        <f>($H$8/100)*J7</f>
        <v>1547.1949999999997</v>
      </c>
      <c r="K8" s="96">
        <f>($H$8/100)*K7</f>
        <v>7287.3799999999992</v>
      </c>
      <c r="L8" s="96">
        <f>($H$8/100)*L7</f>
        <v>320.42500000000001</v>
      </c>
      <c r="M8" s="99"/>
    </row>
    <row r="9" spans="1:28" s="1" customFormat="1" ht="26.25" x14ac:dyDescent="0.25">
      <c r="A9" s="130" t="s">
        <v>65</v>
      </c>
      <c r="B9" s="128" t="s">
        <v>63</v>
      </c>
      <c r="C9" s="77"/>
      <c r="D9" s="92">
        <v>112.473</v>
      </c>
      <c r="E9" s="92">
        <v>23698.094000000001</v>
      </c>
      <c r="F9" s="92">
        <v>3034.8220000000001</v>
      </c>
      <c r="G9" s="92">
        <v>582.64200000000005</v>
      </c>
      <c r="H9" s="92">
        <v>8021.73</v>
      </c>
      <c r="I9" s="92">
        <v>17452.742999999999</v>
      </c>
      <c r="J9" s="96"/>
      <c r="K9" s="96"/>
      <c r="L9" s="96"/>
      <c r="M9" s="157">
        <f>SUM(D9:I9)</f>
        <v>52902.504000000001</v>
      </c>
    </row>
    <row r="10" spans="1:28" s="1" customFormat="1" ht="26.25" customHeight="1" x14ac:dyDescent="0.25">
      <c r="A10" s="136"/>
      <c r="B10" s="129" t="s">
        <v>64</v>
      </c>
      <c r="C10" s="77"/>
      <c r="D10" s="93">
        <f>($C$5/100)*D7</f>
        <v>538.20000000000005</v>
      </c>
      <c r="E10" s="93">
        <f t="shared" ref="E10:I10" si="1">($C$5/100)*E7</f>
        <v>26670.799999999999</v>
      </c>
      <c r="F10" s="93">
        <f t="shared" si="1"/>
        <v>3231.4999999999995</v>
      </c>
      <c r="G10" s="93">
        <f>($C$5/100)*G7</f>
        <v>347.3</v>
      </c>
      <c r="H10" s="93">
        <f>($C$5/100)*H7</f>
        <v>10528.25</v>
      </c>
      <c r="I10" s="93">
        <f t="shared" si="1"/>
        <v>17269.550000000003</v>
      </c>
      <c r="J10" s="97">
        <f>($H$10/100)*J7</f>
        <v>1779.2742499999999</v>
      </c>
      <c r="K10" s="97">
        <f>($H$10/100)*K7</f>
        <v>8380.4869999999992</v>
      </c>
      <c r="L10" s="97">
        <f>($H$10/100)*L7</f>
        <v>368.48874999999998</v>
      </c>
      <c r="M10" s="99"/>
    </row>
    <row r="11" spans="1:28" s="1" customFormat="1" ht="26.25" customHeight="1" x14ac:dyDescent="0.25">
      <c r="A11" s="130" t="s">
        <v>66</v>
      </c>
      <c r="B11" s="128" t="s">
        <v>69</v>
      </c>
      <c r="C11" s="77"/>
      <c r="D11" s="51">
        <v>9</v>
      </c>
      <c r="E11" s="51">
        <v>20443</v>
      </c>
      <c r="F11" s="52">
        <v>2497</v>
      </c>
      <c r="G11" s="52">
        <v>106</v>
      </c>
      <c r="H11" s="51">
        <v>3984</v>
      </c>
      <c r="I11" s="240">
        <v>18803</v>
      </c>
      <c r="J11" s="95">
        <v>5</v>
      </c>
      <c r="K11" s="98">
        <v>5026</v>
      </c>
      <c r="L11" s="95">
        <v>2</v>
      </c>
      <c r="M11" s="99"/>
    </row>
    <row r="12" spans="1:28" s="1" customFormat="1" ht="26.25" customHeight="1" x14ac:dyDescent="0.25">
      <c r="A12" s="130"/>
      <c r="B12" s="128" t="s">
        <v>75</v>
      </c>
      <c r="C12" s="77"/>
      <c r="D12" s="51">
        <v>16</v>
      </c>
      <c r="E12" s="51">
        <v>1868</v>
      </c>
      <c r="F12" s="52">
        <v>957</v>
      </c>
      <c r="G12" s="52">
        <v>0</v>
      </c>
      <c r="H12" s="51">
        <v>223</v>
      </c>
      <c r="I12" s="240">
        <v>2064</v>
      </c>
      <c r="J12" s="95"/>
      <c r="K12" s="98"/>
      <c r="L12" s="95"/>
      <c r="M12" s="99"/>
    </row>
    <row r="13" spans="1:28" s="1" customFormat="1" ht="26.25" customHeight="1" x14ac:dyDescent="0.25">
      <c r="B13" s="128" t="s">
        <v>70</v>
      </c>
      <c r="C13" s="77"/>
      <c r="D13" s="158">
        <f>D12/D14</f>
        <v>0.64</v>
      </c>
      <c r="E13" s="158">
        <f>E12/E14</f>
        <v>8.3725516561337462E-2</v>
      </c>
      <c r="F13" s="159">
        <f>F12/F14</f>
        <v>0.27707006369426751</v>
      </c>
      <c r="G13" s="159">
        <v>0</v>
      </c>
      <c r="H13" s="158">
        <f>H12/H14</f>
        <v>5.3006893273116237E-2</v>
      </c>
      <c r="I13" s="159">
        <f>I12/I14</f>
        <v>9.8912157952748353E-2</v>
      </c>
      <c r="J13" s="95">
        <v>30.61</v>
      </c>
      <c r="K13" s="98">
        <v>33.07</v>
      </c>
      <c r="L13" s="95">
        <v>455.3</v>
      </c>
      <c r="M13" s="99"/>
    </row>
    <row r="14" spans="1:28" s="1" customFormat="1" ht="26.25" x14ac:dyDescent="0.25">
      <c r="A14" s="47"/>
      <c r="B14" s="128" t="s">
        <v>67</v>
      </c>
      <c r="C14" s="132">
        <f>SUM(D14:I14)</f>
        <v>50970</v>
      </c>
      <c r="D14" s="66">
        <f t="shared" ref="D14:I14" si="2">D12+D11</f>
        <v>25</v>
      </c>
      <c r="E14" s="66">
        <f t="shared" si="2"/>
        <v>22311</v>
      </c>
      <c r="F14" s="102">
        <f t="shared" si="2"/>
        <v>3454</v>
      </c>
      <c r="G14" s="102">
        <f t="shared" si="2"/>
        <v>106</v>
      </c>
      <c r="H14" s="102">
        <f t="shared" si="2"/>
        <v>4207</v>
      </c>
      <c r="I14" s="102">
        <f t="shared" si="2"/>
        <v>20867</v>
      </c>
      <c r="J14" s="103">
        <f t="shared" ref="J14:L14" si="3">(J11/(100-J13))*100</f>
        <v>7.2056492289955321</v>
      </c>
      <c r="K14" s="103">
        <f t="shared" si="3"/>
        <v>7509.3381144479299</v>
      </c>
      <c r="L14" s="103">
        <f t="shared" si="3"/>
        <v>-0.56290458767238949</v>
      </c>
      <c r="M14" s="104"/>
    </row>
    <row r="15" spans="1:28" s="1" customFormat="1" ht="26.25" x14ac:dyDescent="0.25">
      <c r="A15" s="47"/>
      <c r="B15" s="47"/>
      <c r="C15" s="128"/>
      <c r="D15" s="94"/>
      <c r="E15" s="94"/>
      <c r="F15" s="94"/>
      <c r="G15" s="94"/>
      <c r="H15" s="94"/>
      <c r="I15" s="94"/>
      <c r="J15" s="94"/>
      <c r="K15" s="94"/>
      <c r="L15" s="94"/>
    </row>
    <row r="16" spans="1:28" ht="28.5" customHeight="1" x14ac:dyDescent="0.25">
      <c r="A16" s="130" t="s">
        <v>68</v>
      </c>
      <c r="B16" s="65"/>
      <c r="C16" s="141" t="s">
        <v>71</v>
      </c>
      <c r="D16" s="133">
        <f t="shared" ref="D16:I16" si="4">D11/D8</f>
        <v>1.9230769230769232E-2</v>
      </c>
      <c r="E16" s="133">
        <f t="shared" si="4"/>
        <v>0.88146774749913759</v>
      </c>
      <c r="F16" s="147">
        <f t="shared" si="4"/>
        <v>0.88861209964412813</v>
      </c>
      <c r="G16" s="147">
        <f t="shared" si="4"/>
        <v>0.35099337748344372</v>
      </c>
      <c r="H16" s="147">
        <f t="shared" si="4"/>
        <v>0.43517203713817587</v>
      </c>
      <c r="I16" s="147">
        <f t="shared" si="4"/>
        <v>1.2521142704934407</v>
      </c>
      <c r="J16" s="131">
        <f>J14/J8</f>
        <v>4.6572340454794211E-3</v>
      </c>
      <c r="K16" s="131">
        <f>K14/K8</f>
        <v>1.0304578757314604</v>
      </c>
      <c r="L16" s="131">
        <f>L14/L8</f>
        <v>-1.7567436613010515E-3</v>
      </c>
      <c r="M16" s="1"/>
      <c r="N16" s="1"/>
      <c r="O16" s="1"/>
      <c r="W16"/>
      <c r="X16"/>
      <c r="Y16"/>
      <c r="Z16"/>
      <c r="AA16"/>
      <c r="AB16"/>
    </row>
    <row r="17" spans="1:46" ht="28.5" customHeight="1" x14ac:dyDescent="0.25">
      <c r="A17" s="1"/>
      <c r="B17" s="46"/>
      <c r="C17" s="141" t="s">
        <v>72</v>
      </c>
      <c r="D17" s="133">
        <f>D11/D9</f>
        <v>8.0019204609106193E-2</v>
      </c>
      <c r="E17" s="133">
        <f t="shared" ref="E17:I17" si="5">E11/E9</f>
        <v>0.86264321510413455</v>
      </c>
      <c r="F17" s="133">
        <f t="shared" si="5"/>
        <v>0.82278301659866704</v>
      </c>
      <c r="G17" s="133">
        <f t="shared" si="5"/>
        <v>0.18192989863415268</v>
      </c>
      <c r="H17" s="133">
        <f t="shared" si="5"/>
        <v>0.49665097179785411</v>
      </c>
      <c r="I17" s="133">
        <f t="shared" si="5"/>
        <v>1.0773664632545155</v>
      </c>
      <c r="J17" s="100"/>
      <c r="K17" s="101"/>
      <c r="L17" s="100"/>
      <c r="M17" s="1"/>
      <c r="N17" s="1"/>
      <c r="O17" s="1"/>
      <c r="W17"/>
      <c r="X17"/>
      <c r="Y17"/>
      <c r="Z17"/>
      <c r="AA17"/>
      <c r="AB17"/>
    </row>
    <row r="18" spans="1:46" ht="28.5" customHeight="1" x14ac:dyDescent="0.25">
      <c r="A18" s="1"/>
      <c r="B18" s="46"/>
      <c r="C18" s="143" t="s">
        <v>73</v>
      </c>
      <c r="D18" s="144">
        <f>D14/D8</f>
        <v>5.3418803418803416E-2</v>
      </c>
      <c r="E18" s="144">
        <f t="shared" ref="E18:I18" si="6">E14/E8</f>
        <v>0.96201276302173166</v>
      </c>
      <c r="F18" s="144">
        <f t="shared" si="6"/>
        <v>1.2291814946619217</v>
      </c>
      <c r="G18" s="144">
        <f t="shared" si="6"/>
        <v>0.35099337748344372</v>
      </c>
      <c r="H18" s="144">
        <f t="shared" si="6"/>
        <v>0.45953031130529765</v>
      </c>
      <c r="I18" s="144">
        <f t="shared" si="6"/>
        <v>1.3895585003662516</v>
      </c>
      <c r="J18" s="100"/>
      <c r="K18" s="101"/>
      <c r="L18" s="100"/>
      <c r="M18" s="1"/>
      <c r="N18" s="1"/>
      <c r="O18" s="1"/>
      <c r="W18"/>
      <c r="X18"/>
      <c r="Y18"/>
      <c r="Z18"/>
      <c r="AA18"/>
      <c r="AB18"/>
    </row>
    <row r="19" spans="1:46" ht="28.5" customHeight="1" thickBot="1" x14ac:dyDescent="0.3">
      <c r="A19" s="1"/>
      <c r="B19" s="46"/>
      <c r="C19" s="142" t="s">
        <v>74</v>
      </c>
      <c r="D19" s="140">
        <f>D14/D9</f>
        <v>0.2222755683586283</v>
      </c>
      <c r="E19" s="140">
        <f t="shared" ref="E19:I19" si="7">E14/E9</f>
        <v>0.941468119756804</v>
      </c>
      <c r="F19" s="140">
        <f t="shared" si="7"/>
        <v>1.1381227630483763</v>
      </c>
      <c r="G19" s="140">
        <f t="shared" si="7"/>
        <v>0.18192989863415268</v>
      </c>
      <c r="H19" s="140">
        <f t="shared" si="7"/>
        <v>0.52445046143412954</v>
      </c>
      <c r="I19" s="140">
        <f t="shared" si="7"/>
        <v>1.195628675675795</v>
      </c>
      <c r="J19" s="100"/>
      <c r="K19" s="101"/>
      <c r="L19" s="100"/>
      <c r="M19" s="1"/>
      <c r="N19" s="1"/>
      <c r="O19" s="1"/>
      <c r="W19"/>
      <c r="X19"/>
      <c r="Y19"/>
      <c r="Z19"/>
      <c r="AA19"/>
      <c r="AB19"/>
    </row>
    <row r="20" spans="1:46" ht="28.5" customHeight="1" x14ac:dyDescent="0.4">
      <c r="A20" s="1"/>
      <c r="B20" s="46"/>
      <c r="C20" s="146" t="s">
        <v>108</v>
      </c>
      <c r="D20" s="236">
        <f>D14/D10</f>
        <v>4.6451133407655144E-2</v>
      </c>
      <c r="E20" s="236">
        <f>E14/E10</f>
        <v>0.83653283741020146</v>
      </c>
      <c r="F20" s="237">
        <f>F14/F10</f>
        <v>1.0688534736190625</v>
      </c>
      <c r="G20" s="237">
        <f t="shared" ref="G20:I20" si="8">G14/G10</f>
        <v>0.30521163259429884</v>
      </c>
      <c r="H20" s="237">
        <f t="shared" si="8"/>
        <v>0.3995915750480849</v>
      </c>
      <c r="I20" s="237">
        <f t="shared" si="8"/>
        <v>1.2083117394489142</v>
      </c>
      <c r="J20" s="100"/>
      <c r="K20" s="101"/>
      <c r="L20" s="100"/>
      <c r="M20" s="1"/>
      <c r="N20" s="1"/>
      <c r="O20" s="1"/>
      <c r="W20"/>
      <c r="X20"/>
      <c r="Y20"/>
      <c r="Z20"/>
      <c r="AA20"/>
      <c r="AB20"/>
    </row>
    <row r="21" spans="1:46" ht="28.5" customHeight="1" thickBot="1" x14ac:dyDescent="0.3">
      <c r="A21" s="1"/>
      <c r="B21" s="46"/>
      <c r="C21" s="145" t="s">
        <v>109</v>
      </c>
      <c r="D21" s="238">
        <f t="shared" ref="D21:I21" si="9">D10-D14</f>
        <v>513.20000000000005</v>
      </c>
      <c r="E21" s="238">
        <f t="shared" si="9"/>
        <v>4359.7999999999993</v>
      </c>
      <c r="F21" s="182">
        <f t="shared" si="9"/>
        <v>-222.50000000000045</v>
      </c>
      <c r="G21" s="239">
        <f t="shared" si="9"/>
        <v>241.3</v>
      </c>
      <c r="H21" s="239">
        <f t="shared" si="9"/>
        <v>6321.25</v>
      </c>
      <c r="I21" s="182">
        <f t="shared" si="9"/>
        <v>-3597.4499999999971</v>
      </c>
      <c r="J21" s="131"/>
      <c r="K21" s="131"/>
      <c r="L21" s="131"/>
      <c r="M21" s="1"/>
      <c r="N21" s="1"/>
      <c r="O21" s="1"/>
      <c r="W21"/>
      <c r="X21"/>
      <c r="Y21"/>
      <c r="Z21"/>
      <c r="AA21"/>
      <c r="AB21"/>
    </row>
    <row r="22" spans="1:46" s="1" customFormat="1" ht="26.25" x14ac:dyDescent="0.25">
      <c r="A22" s="130" t="s">
        <v>105</v>
      </c>
      <c r="B22" s="128" t="s">
        <v>106</v>
      </c>
      <c r="C22" s="132">
        <f>SUM(D22:I22)</f>
        <v>2834.5</v>
      </c>
      <c r="D22" s="245">
        <f>16.5-15</f>
        <v>1.5</v>
      </c>
      <c r="E22" s="245">
        <f>25065-23478</f>
        <v>1587</v>
      </c>
      <c r="F22" s="245">
        <v>0</v>
      </c>
      <c r="G22" s="245">
        <f>33-30</f>
        <v>3</v>
      </c>
      <c r="H22" s="245">
        <v>0</v>
      </c>
      <c r="I22" s="245">
        <f>11697-10454</f>
        <v>1243</v>
      </c>
      <c r="J22" s="179"/>
      <c r="K22" s="179"/>
      <c r="L22" s="179"/>
    </row>
    <row r="23" spans="1:46" s="1" customFormat="1" ht="26.25" x14ac:dyDescent="0.25">
      <c r="A23" s="47"/>
      <c r="B23" s="128" t="s">
        <v>107</v>
      </c>
      <c r="C23" s="132">
        <f>SUM(D23:I23)</f>
        <v>3393.4</v>
      </c>
      <c r="D23" s="66">
        <f>45-45</f>
        <v>0</v>
      </c>
      <c r="E23" s="66">
        <f>1288-408</f>
        <v>880</v>
      </c>
      <c r="F23" s="66">
        <f>2.4-0</f>
        <v>2.4</v>
      </c>
      <c r="G23" s="66">
        <f>62-102</f>
        <v>-40</v>
      </c>
      <c r="H23" s="66">
        <f>3125-574</f>
        <v>2551</v>
      </c>
      <c r="I23" s="66">
        <v>0</v>
      </c>
      <c r="J23" s="179"/>
      <c r="K23" s="179"/>
      <c r="L23" s="179"/>
    </row>
    <row r="24" spans="1:46" s="1" customFormat="1" ht="27" thickBot="1" x14ac:dyDescent="0.3">
      <c r="A24" s="47"/>
      <c r="B24" s="128"/>
      <c r="C24" s="145" t="s">
        <v>47</v>
      </c>
      <c r="D24" s="246">
        <f>D21-D22-D23</f>
        <v>511.70000000000005</v>
      </c>
      <c r="E24" s="246">
        <f t="shared" ref="E24:I24" si="10">E21-E22-E23</f>
        <v>1892.7999999999993</v>
      </c>
      <c r="F24" s="247">
        <f t="shared" si="10"/>
        <v>-224.90000000000046</v>
      </c>
      <c r="G24" s="246">
        <f t="shared" si="10"/>
        <v>278.3</v>
      </c>
      <c r="H24" s="246">
        <f t="shared" si="10"/>
        <v>3770.25</v>
      </c>
      <c r="I24" s="247">
        <f t="shared" si="10"/>
        <v>-4840.4499999999971</v>
      </c>
      <c r="J24" s="179"/>
      <c r="K24" s="179"/>
      <c r="L24" s="179"/>
    </row>
    <row r="25" spans="1:46" ht="31.5" customHeight="1" thickBot="1" x14ac:dyDescent="0.3">
      <c r="A25" s="354" t="s">
        <v>48</v>
      </c>
      <c r="B25" s="355"/>
      <c r="C25" s="356">
        <v>2</v>
      </c>
      <c r="D25" s="224" t="s">
        <v>84</v>
      </c>
      <c r="E25" s="224" t="s">
        <v>85</v>
      </c>
      <c r="F25" s="192" t="s">
        <v>85</v>
      </c>
      <c r="G25" s="224" t="s">
        <v>84</v>
      </c>
      <c r="H25" s="224" t="s">
        <v>85</v>
      </c>
      <c r="I25" s="192" t="s">
        <v>136</v>
      </c>
      <c r="J25" s="62"/>
      <c r="K25" s="62"/>
      <c r="L25" s="62"/>
      <c r="M25" s="1"/>
      <c r="O25" s="1"/>
      <c r="Q25" s="173"/>
      <c r="R25" s="173"/>
      <c r="AC25" s="1"/>
      <c r="AD25" s="1"/>
      <c r="AE25" s="1"/>
      <c r="AF25" s="1"/>
      <c r="AG25" s="1"/>
      <c r="AH25" s="1"/>
      <c r="AI25" s="1"/>
      <c r="AJ25" s="1"/>
      <c r="AK25" s="1"/>
      <c r="AL25" s="1"/>
      <c r="AM25" s="1"/>
      <c r="AN25" s="1"/>
      <c r="AO25" s="1"/>
      <c r="AP25" s="1"/>
      <c r="AQ25" s="1"/>
      <c r="AR25" s="1"/>
      <c r="AS25" s="1"/>
      <c r="AT25" s="1"/>
    </row>
    <row r="26" spans="1:46" s="73" customFormat="1" ht="27" thickBot="1" x14ac:dyDescent="0.45">
      <c r="A26" s="189" t="s">
        <v>118</v>
      </c>
      <c r="B26" s="190"/>
      <c r="C26" s="357"/>
      <c r="D26" s="154" t="s">
        <v>342</v>
      </c>
      <c r="E26" s="154" t="s">
        <v>343</v>
      </c>
      <c r="F26" s="80" t="s">
        <v>345</v>
      </c>
      <c r="G26" s="154"/>
      <c r="H26" s="154" t="s">
        <v>349</v>
      </c>
      <c r="I26" s="80" t="s">
        <v>347</v>
      </c>
      <c r="J26" s="187"/>
      <c r="K26" s="82"/>
      <c r="L26" s="82"/>
      <c r="M26" s="185"/>
      <c r="N26" s="185"/>
      <c r="O26" s="185"/>
      <c r="P26" s="186"/>
      <c r="Q26" s="174"/>
      <c r="R26" s="174"/>
    </row>
    <row r="27" spans="1:46" s="73" customFormat="1" ht="27" thickBot="1" x14ac:dyDescent="0.45">
      <c r="A27" s="349" t="s">
        <v>120</v>
      </c>
      <c r="B27" s="350"/>
      <c r="C27" s="357"/>
      <c r="D27" s="154"/>
      <c r="E27" s="225" t="s">
        <v>316</v>
      </c>
      <c r="F27" s="193" t="s">
        <v>312</v>
      </c>
      <c r="G27" s="154"/>
      <c r="H27" s="225" t="s">
        <v>348</v>
      </c>
      <c r="I27" s="80"/>
      <c r="J27" s="175"/>
      <c r="K27" s="175"/>
      <c r="L27" s="175"/>
      <c r="M27" s="185"/>
      <c r="N27" s="185"/>
      <c r="O27" s="185"/>
      <c r="P27" s="186"/>
      <c r="Q27" s="174"/>
      <c r="R27" s="174"/>
    </row>
    <row r="28" spans="1:46" s="73" customFormat="1" ht="27" thickBot="1" x14ac:dyDescent="0.45">
      <c r="A28" s="359" t="s">
        <v>119</v>
      </c>
      <c r="B28" s="360"/>
      <c r="C28" s="358"/>
      <c r="D28" s="226"/>
      <c r="E28" s="225" t="s">
        <v>344</v>
      </c>
      <c r="F28" s="195" t="s">
        <v>346</v>
      </c>
      <c r="G28" s="226"/>
      <c r="H28" s="227"/>
      <c r="I28" s="194"/>
      <c r="J28" s="175"/>
      <c r="K28" s="175"/>
      <c r="L28" s="175"/>
      <c r="M28" s="72"/>
      <c r="N28" s="72"/>
      <c r="O28" s="72"/>
      <c r="Q28" s="174"/>
      <c r="R28" s="174"/>
    </row>
    <row r="29" spans="1:46" ht="71.25" customHeight="1" thickBot="1" x14ac:dyDescent="0.3">
      <c r="A29" s="347" t="s">
        <v>36</v>
      </c>
      <c r="B29" s="348"/>
      <c r="C29" s="108"/>
      <c r="D29" s="188"/>
      <c r="E29" s="188"/>
      <c r="F29" s="188"/>
      <c r="G29" s="188"/>
      <c r="H29" s="188"/>
      <c r="I29" s="188"/>
      <c r="J29" s="109"/>
      <c r="K29" s="109"/>
      <c r="L29" s="110"/>
      <c r="M29" s="41" t="s">
        <v>86</v>
      </c>
      <c r="N29" s="41" t="s">
        <v>37</v>
      </c>
      <c r="O29" s="41" t="s">
        <v>87</v>
      </c>
      <c r="P29" s="86" t="s">
        <v>88</v>
      </c>
      <c r="Q29" s="173"/>
      <c r="R29" s="173"/>
      <c r="AC29" s="1"/>
      <c r="AD29" s="1"/>
      <c r="AE29" s="1"/>
      <c r="AF29" s="1"/>
      <c r="AG29" s="1"/>
      <c r="AH29" s="1"/>
      <c r="AI29" s="1"/>
      <c r="AJ29" s="1"/>
      <c r="AK29" s="1"/>
      <c r="AL29" s="1"/>
      <c r="AM29" s="1"/>
      <c r="AN29" s="1"/>
      <c r="AO29" s="1"/>
      <c r="AP29" s="1"/>
      <c r="AQ29" s="1"/>
      <c r="AR29" s="1"/>
      <c r="AS29" s="1"/>
      <c r="AT29" s="1"/>
    </row>
    <row r="30" spans="1:46" ht="63" customHeight="1" x14ac:dyDescent="0.25">
      <c r="A30" s="84"/>
      <c r="B30" s="85"/>
      <c r="C30" s="107" t="s">
        <v>92</v>
      </c>
      <c r="D30" s="69" t="s">
        <v>28</v>
      </c>
      <c r="E30" s="1"/>
      <c r="F30" s="1"/>
      <c r="G30" s="1"/>
      <c r="H30" s="1"/>
      <c r="I30" s="1"/>
      <c r="J30" s="1"/>
      <c r="K30" s="1"/>
      <c r="L30" s="1"/>
      <c r="M30" s="10"/>
      <c r="N30" s="9"/>
      <c r="O30" s="11"/>
      <c r="P30" s="10"/>
      <c r="Q30" s="332"/>
      <c r="R30" s="332"/>
      <c r="AC30" s="1"/>
      <c r="AD30" s="1"/>
      <c r="AE30" s="1"/>
      <c r="AF30" s="1"/>
      <c r="AG30" s="1"/>
      <c r="AH30" s="1"/>
      <c r="AI30" s="1"/>
      <c r="AJ30" s="1"/>
      <c r="AK30" s="1"/>
      <c r="AL30" s="1"/>
      <c r="AM30" s="1"/>
      <c r="AN30" s="1"/>
      <c r="AO30" s="1"/>
      <c r="AP30" s="1"/>
      <c r="AQ30" s="1"/>
      <c r="AR30" s="1"/>
      <c r="AS30" s="1"/>
      <c r="AT30" s="1"/>
    </row>
    <row r="31" spans="1:46" ht="45" x14ac:dyDescent="0.25">
      <c r="A31" s="337" t="s">
        <v>13</v>
      </c>
      <c r="B31" s="338"/>
      <c r="C31" s="55" t="s">
        <v>91</v>
      </c>
      <c r="D31" s="228" t="s">
        <v>76</v>
      </c>
      <c r="E31" s="228" t="s">
        <v>76</v>
      </c>
      <c r="F31" s="206" t="s">
        <v>76</v>
      </c>
      <c r="G31" s="228" t="s">
        <v>76</v>
      </c>
      <c r="H31" s="228" t="s">
        <v>76</v>
      </c>
      <c r="I31" s="210" t="s">
        <v>76</v>
      </c>
      <c r="J31" s="40"/>
      <c r="K31" s="80"/>
      <c r="L31" s="40"/>
      <c r="M31" s="3" t="s">
        <v>93</v>
      </c>
      <c r="N31" s="160" t="s">
        <v>252</v>
      </c>
      <c r="O31" s="286" t="s">
        <v>195</v>
      </c>
      <c r="P31" s="287" t="s">
        <v>205</v>
      </c>
      <c r="Q31" s="173"/>
      <c r="R31" s="173"/>
      <c r="AC31" s="1"/>
      <c r="AD31" s="1"/>
      <c r="AE31" s="1"/>
      <c r="AF31" s="1"/>
      <c r="AG31" s="1"/>
      <c r="AH31" s="1"/>
      <c r="AI31" s="1"/>
      <c r="AJ31" s="1"/>
      <c r="AK31" s="1"/>
      <c r="AL31" s="1"/>
      <c r="AM31" s="1"/>
      <c r="AN31" s="1"/>
      <c r="AO31" s="1"/>
      <c r="AP31" s="1"/>
      <c r="AQ31" s="1"/>
      <c r="AR31" s="1"/>
      <c r="AS31" s="1"/>
      <c r="AT31" s="1"/>
    </row>
    <row r="32" spans="1:46" ht="42" x14ac:dyDescent="0.25">
      <c r="A32" s="339"/>
      <c r="B32" s="338"/>
      <c r="C32" s="56" t="s">
        <v>89</v>
      </c>
      <c r="D32" s="230" t="s">
        <v>81</v>
      </c>
      <c r="E32" s="230" t="s">
        <v>81</v>
      </c>
      <c r="F32" s="206" t="s">
        <v>81</v>
      </c>
      <c r="G32" s="228" t="s">
        <v>81</v>
      </c>
      <c r="H32" s="228" t="s">
        <v>81</v>
      </c>
      <c r="I32" s="210" t="s">
        <v>81</v>
      </c>
      <c r="J32" s="34"/>
      <c r="K32" s="80"/>
      <c r="L32" s="34"/>
      <c r="M32" s="3" t="s">
        <v>93</v>
      </c>
      <c r="N32" s="204" t="s">
        <v>196</v>
      </c>
      <c r="O32" s="286" t="s">
        <v>197</v>
      </c>
      <c r="P32" s="287" t="s">
        <v>95</v>
      </c>
      <c r="Q32" s="332"/>
      <c r="R32" s="332"/>
      <c r="AC32" s="1"/>
      <c r="AD32" s="1"/>
      <c r="AE32" s="1"/>
      <c r="AF32" s="1"/>
      <c r="AG32" s="1"/>
      <c r="AH32" s="1"/>
      <c r="AI32" s="1"/>
      <c r="AJ32" s="1"/>
      <c r="AK32" s="1"/>
      <c r="AL32" s="1"/>
      <c r="AM32" s="1"/>
      <c r="AN32" s="1"/>
      <c r="AO32" s="1"/>
      <c r="AP32" s="1"/>
      <c r="AQ32" s="1"/>
      <c r="AR32" s="1"/>
      <c r="AS32" s="1"/>
      <c r="AT32" s="1"/>
    </row>
    <row r="33" spans="1:46" ht="45" x14ac:dyDescent="0.25">
      <c r="A33" s="339"/>
      <c r="B33" s="338"/>
      <c r="C33" s="55" t="s">
        <v>90</v>
      </c>
      <c r="D33" s="230" t="s">
        <v>81</v>
      </c>
      <c r="E33" s="230" t="s">
        <v>81</v>
      </c>
      <c r="F33" s="206" t="s">
        <v>81</v>
      </c>
      <c r="G33" s="228" t="s">
        <v>81</v>
      </c>
      <c r="H33" s="228" t="s">
        <v>81</v>
      </c>
      <c r="I33" s="210" t="s">
        <v>81</v>
      </c>
      <c r="J33" s="35"/>
      <c r="K33" s="81"/>
      <c r="L33" s="35"/>
      <c r="M33" s="3" t="s">
        <v>93</v>
      </c>
      <c r="N33" s="204" t="s">
        <v>276</v>
      </c>
      <c r="O33" s="203" t="s">
        <v>169</v>
      </c>
      <c r="P33" s="287" t="s">
        <v>205</v>
      </c>
      <c r="Q33" s="173"/>
      <c r="R33" s="173"/>
      <c r="AC33" s="1"/>
      <c r="AD33" s="1"/>
      <c r="AE33" s="1"/>
      <c r="AF33" s="1"/>
      <c r="AG33" s="1"/>
      <c r="AH33" s="1"/>
      <c r="AI33" s="1"/>
      <c r="AJ33" s="1"/>
      <c r="AK33" s="1"/>
      <c r="AL33" s="1"/>
      <c r="AM33" s="1"/>
      <c r="AN33" s="1"/>
      <c r="AO33" s="1"/>
      <c r="AP33" s="1"/>
      <c r="AQ33" s="1"/>
      <c r="AR33" s="1"/>
      <c r="AS33" s="1"/>
      <c r="AT33" s="1"/>
    </row>
    <row r="34" spans="1:46" ht="21.75" customHeight="1" x14ac:dyDescent="0.25">
      <c r="A34" s="1"/>
      <c r="B34" s="1"/>
      <c r="D34" s="4"/>
      <c r="E34" s="4"/>
      <c r="F34" s="7"/>
      <c r="G34" s="116"/>
      <c r="H34" s="4"/>
      <c r="I34" s="7"/>
      <c r="J34" s="4"/>
      <c r="K34" s="7"/>
      <c r="L34" s="4"/>
      <c r="M34" s="5"/>
      <c r="N34" s="5"/>
      <c r="O34" s="6"/>
      <c r="P34" s="290"/>
      <c r="Q34" s="173"/>
      <c r="R34" s="173"/>
      <c r="AC34" s="1"/>
      <c r="AD34" s="1"/>
      <c r="AE34" s="1"/>
      <c r="AF34" s="1"/>
      <c r="AG34" s="1"/>
      <c r="AH34" s="1"/>
      <c r="AI34" s="1"/>
      <c r="AJ34" s="1"/>
      <c r="AK34" s="1"/>
      <c r="AL34" s="1"/>
      <c r="AM34" s="1"/>
      <c r="AN34" s="1"/>
      <c r="AO34" s="1"/>
      <c r="AP34" s="1"/>
      <c r="AQ34" s="1"/>
      <c r="AR34" s="1"/>
      <c r="AS34" s="1"/>
      <c r="AT34" s="1"/>
    </row>
    <row r="35" spans="1:46" ht="34.5" x14ac:dyDescent="0.25">
      <c r="A35" s="1"/>
      <c r="B35" s="1"/>
      <c r="C35" s="79" t="s">
        <v>100</v>
      </c>
      <c r="D35" s="69" t="s">
        <v>28</v>
      </c>
      <c r="E35" s="1"/>
      <c r="F35" s="9"/>
      <c r="G35" s="117"/>
      <c r="H35" s="1"/>
      <c r="I35" s="9"/>
      <c r="J35" s="1"/>
      <c r="L35" s="1"/>
      <c r="M35" s="10"/>
      <c r="N35" s="10"/>
      <c r="O35" s="11"/>
      <c r="P35" s="290"/>
      <c r="Q35" s="332"/>
      <c r="R35" s="332"/>
      <c r="AC35" s="1"/>
      <c r="AD35" s="1"/>
      <c r="AE35" s="1"/>
      <c r="AF35" s="1"/>
      <c r="AG35" s="1"/>
      <c r="AH35" s="1"/>
      <c r="AI35" s="1"/>
      <c r="AJ35" s="1"/>
      <c r="AK35" s="1"/>
      <c r="AL35" s="1"/>
      <c r="AM35" s="1"/>
      <c r="AN35" s="1"/>
      <c r="AO35" s="1"/>
      <c r="AP35" s="1"/>
      <c r="AQ35" s="1"/>
      <c r="AR35" s="1"/>
      <c r="AS35" s="1"/>
      <c r="AT35" s="1"/>
    </row>
    <row r="36" spans="1:46" ht="45" customHeight="1" x14ac:dyDescent="0.25">
      <c r="A36" s="340" t="s">
        <v>7</v>
      </c>
      <c r="B36" s="341"/>
      <c r="C36" s="219" t="s">
        <v>124</v>
      </c>
      <c r="D36" s="229" t="s">
        <v>77</v>
      </c>
      <c r="E36" s="229" t="s">
        <v>77</v>
      </c>
      <c r="F36" s="206" t="s">
        <v>77</v>
      </c>
      <c r="G36" s="228" t="s">
        <v>77</v>
      </c>
      <c r="H36" s="228" t="s">
        <v>77</v>
      </c>
      <c r="I36" s="210" t="s">
        <v>77</v>
      </c>
      <c r="J36" s="26"/>
      <c r="K36" s="80"/>
      <c r="L36" s="26"/>
      <c r="M36" s="3" t="s">
        <v>187</v>
      </c>
      <c r="N36" s="204" t="s">
        <v>101</v>
      </c>
      <c r="O36" s="371" t="s">
        <v>200</v>
      </c>
      <c r="P36" s="287" t="s">
        <v>95</v>
      </c>
      <c r="Q36" s="173"/>
      <c r="R36" s="173"/>
      <c r="AC36" s="1"/>
      <c r="AD36" s="1"/>
      <c r="AE36" s="1"/>
      <c r="AF36" s="1"/>
      <c r="AG36" s="1"/>
      <c r="AH36" s="1"/>
      <c r="AI36" s="1"/>
      <c r="AJ36" s="1"/>
      <c r="AK36" s="1"/>
      <c r="AL36" s="1"/>
      <c r="AM36" s="1"/>
      <c r="AN36" s="1"/>
      <c r="AO36" s="1"/>
      <c r="AP36" s="1"/>
      <c r="AQ36" s="1"/>
      <c r="AR36" s="1"/>
      <c r="AS36" s="1"/>
      <c r="AT36" s="1"/>
    </row>
    <row r="37" spans="1:46" ht="60" x14ac:dyDescent="0.25">
      <c r="A37" s="340"/>
      <c r="B37" s="341"/>
      <c r="C37" s="219" t="s">
        <v>125</v>
      </c>
      <c r="D37" s="234" t="s">
        <v>81</v>
      </c>
      <c r="E37" s="234" t="s">
        <v>81</v>
      </c>
      <c r="F37" s="206" t="s">
        <v>81</v>
      </c>
      <c r="G37" s="228" t="s">
        <v>81</v>
      </c>
      <c r="H37" s="228" t="s">
        <v>81</v>
      </c>
      <c r="I37" s="211" t="s">
        <v>81</v>
      </c>
      <c r="J37" s="36"/>
      <c r="K37" s="80"/>
      <c r="L37" s="36"/>
      <c r="M37" s="3" t="s">
        <v>187</v>
      </c>
      <c r="N37" s="204" t="s">
        <v>198</v>
      </c>
      <c r="O37" s="372"/>
      <c r="P37" s="287" t="s">
        <v>95</v>
      </c>
      <c r="Q37" s="173"/>
      <c r="R37" s="173"/>
      <c r="AC37" s="1"/>
      <c r="AD37" s="1"/>
      <c r="AE37" s="1"/>
      <c r="AF37" s="1"/>
      <c r="AG37" s="1"/>
      <c r="AH37" s="1"/>
      <c r="AI37" s="1"/>
      <c r="AJ37" s="1"/>
      <c r="AK37" s="1"/>
      <c r="AL37" s="1"/>
      <c r="AM37" s="1"/>
      <c r="AN37" s="1"/>
      <c r="AO37" s="1"/>
      <c r="AP37" s="1"/>
      <c r="AQ37" s="1"/>
      <c r="AR37" s="1"/>
      <c r="AS37" s="1"/>
      <c r="AT37" s="1"/>
    </row>
    <row r="38" spans="1:46" ht="30" x14ac:dyDescent="0.25">
      <c r="A38" s="340"/>
      <c r="B38" s="341"/>
      <c r="C38" s="220" t="s">
        <v>123</v>
      </c>
      <c r="D38" s="234" t="s">
        <v>81</v>
      </c>
      <c r="E38" s="234" t="s">
        <v>81</v>
      </c>
      <c r="F38" s="206" t="s">
        <v>81</v>
      </c>
      <c r="G38" s="228" t="s">
        <v>81</v>
      </c>
      <c r="H38" s="228" t="s">
        <v>81</v>
      </c>
      <c r="I38" s="211" t="s">
        <v>81</v>
      </c>
      <c r="J38" s="27"/>
      <c r="K38" s="81"/>
      <c r="L38" s="27"/>
      <c r="M38" s="3" t="s">
        <v>187</v>
      </c>
      <c r="N38" s="160" t="s">
        <v>152</v>
      </c>
      <c r="O38" s="372"/>
      <c r="P38" s="287" t="s">
        <v>95</v>
      </c>
      <c r="Q38" s="173"/>
      <c r="R38" s="173"/>
      <c r="AC38" s="1"/>
      <c r="AD38" s="1"/>
      <c r="AE38" s="1"/>
      <c r="AF38" s="1"/>
      <c r="AG38" s="1"/>
      <c r="AH38" s="1"/>
      <c r="AI38" s="1"/>
      <c r="AJ38" s="1"/>
      <c r="AK38" s="1"/>
      <c r="AL38" s="1"/>
      <c r="AM38" s="1"/>
      <c r="AN38" s="1"/>
      <c r="AO38" s="1"/>
      <c r="AP38" s="1"/>
      <c r="AQ38" s="1"/>
      <c r="AR38" s="1"/>
      <c r="AS38" s="1"/>
      <c r="AT38" s="1"/>
    </row>
    <row r="39" spans="1:46" ht="63" x14ac:dyDescent="0.25">
      <c r="A39" s="340"/>
      <c r="B39" s="341"/>
      <c r="C39" s="222" t="s">
        <v>122</v>
      </c>
      <c r="D39" s="234" t="s">
        <v>81</v>
      </c>
      <c r="E39" s="234" t="s">
        <v>81</v>
      </c>
      <c r="F39" s="206" t="s">
        <v>81</v>
      </c>
      <c r="G39" s="228" t="s">
        <v>81</v>
      </c>
      <c r="H39" s="228" t="s">
        <v>81</v>
      </c>
      <c r="I39" s="211" t="s">
        <v>81</v>
      </c>
      <c r="J39" s="27"/>
      <c r="K39" s="80"/>
      <c r="L39" s="27"/>
      <c r="M39" s="3" t="s">
        <v>187</v>
      </c>
      <c r="N39" s="204" t="s">
        <v>199</v>
      </c>
      <c r="O39" s="372"/>
      <c r="P39" s="287" t="s">
        <v>95</v>
      </c>
      <c r="Q39" s="173"/>
      <c r="R39" s="173"/>
      <c r="AC39" s="1"/>
      <c r="AD39" s="1"/>
      <c r="AE39" s="1"/>
      <c r="AF39" s="1"/>
      <c r="AG39" s="1"/>
      <c r="AH39" s="1"/>
      <c r="AI39" s="1"/>
      <c r="AJ39" s="1"/>
      <c r="AK39" s="1"/>
      <c r="AL39" s="1"/>
      <c r="AM39" s="1"/>
      <c r="AN39" s="1"/>
      <c r="AO39" s="1"/>
      <c r="AP39" s="1"/>
      <c r="AQ39" s="1"/>
      <c r="AR39" s="1"/>
      <c r="AS39" s="1"/>
      <c r="AT39" s="1"/>
    </row>
    <row r="40" spans="1:46" ht="45" x14ac:dyDescent="0.25">
      <c r="A40" s="340"/>
      <c r="B40" s="341"/>
      <c r="C40" s="221" t="s">
        <v>121</v>
      </c>
      <c r="D40" s="228" t="s">
        <v>81</v>
      </c>
      <c r="E40" s="228" t="s">
        <v>81</v>
      </c>
      <c r="F40" s="206" t="s">
        <v>81</v>
      </c>
      <c r="G40" s="228" t="s">
        <v>81</v>
      </c>
      <c r="H40" s="228" t="s">
        <v>81</v>
      </c>
      <c r="I40" s="206" t="s">
        <v>81</v>
      </c>
      <c r="J40" s="28"/>
      <c r="K40" s="80"/>
      <c r="L40" s="28"/>
      <c r="M40" s="3" t="s">
        <v>187</v>
      </c>
      <c r="N40" s="160" t="s">
        <v>153</v>
      </c>
      <c r="O40" s="373"/>
      <c r="P40" s="287" t="s">
        <v>95</v>
      </c>
      <c r="Q40" s="173"/>
      <c r="R40" s="173"/>
      <c r="AC40" s="1"/>
      <c r="AD40" s="1"/>
      <c r="AE40" s="1"/>
      <c r="AF40" s="1"/>
      <c r="AG40" s="1"/>
      <c r="AH40" s="1"/>
      <c r="AI40" s="1"/>
      <c r="AJ40" s="1"/>
      <c r="AK40" s="1"/>
      <c r="AL40" s="1"/>
      <c r="AM40" s="1"/>
      <c r="AN40" s="1"/>
      <c r="AO40" s="1"/>
      <c r="AP40" s="1"/>
      <c r="AQ40" s="1"/>
      <c r="AR40" s="1"/>
      <c r="AS40" s="1"/>
      <c r="AT40" s="1"/>
    </row>
    <row r="41" spans="1:46" ht="21" customHeight="1" x14ac:dyDescent="0.25">
      <c r="A41" s="178"/>
      <c r="B41" s="196"/>
      <c r="C41" s="83"/>
      <c r="D41" s="199"/>
      <c r="E41" s="199"/>
      <c r="F41" s="199"/>
      <c r="G41" s="200"/>
      <c r="H41" s="199"/>
      <c r="I41" s="200"/>
      <c r="J41" s="197"/>
      <c r="K41" s="184"/>
      <c r="L41" s="197"/>
      <c r="M41" s="201"/>
      <c r="N41" s="201"/>
      <c r="O41" s="202"/>
      <c r="P41" s="294"/>
      <c r="Q41" s="173"/>
      <c r="R41" s="173"/>
      <c r="AC41" s="1"/>
      <c r="AD41" s="1"/>
      <c r="AE41" s="1"/>
      <c r="AF41" s="1"/>
      <c r="AG41" s="1"/>
      <c r="AH41" s="1"/>
      <c r="AI41" s="1"/>
      <c r="AJ41" s="1"/>
      <c r="AK41" s="1"/>
      <c r="AL41" s="1"/>
      <c r="AM41" s="1"/>
      <c r="AN41" s="1"/>
      <c r="AO41" s="1"/>
      <c r="AP41" s="1"/>
      <c r="AQ41" s="1"/>
      <c r="AR41" s="1"/>
      <c r="AS41" s="1"/>
      <c r="AT41" s="1"/>
    </row>
    <row r="42" spans="1:46" ht="21" x14ac:dyDescent="0.25">
      <c r="A42" s="1"/>
      <c r="B42" s="1"/>
      <c r="C42" s="8"/>
      <c r="D42" s="69" t="s">
        <v>41</v>
      </c>
      <c r="E42" s="8"/>
      <c r="F42" s="17"/>
      <c r="G42" s="11"/>
      <c r="H42" s="8"/>
      <c r="I42" s="6"/>
      <c r="J42" s="8"/>
      <c r="L42" s="8"/>
      <c r="M42" s="5"/>
      <c r="N42" s="5"/>
      <c r="O42" s="5"/>
      <c r="P42" s="290"/>
      <c r="Q42" s="173"/>
      <c r="R42" s="173"/>
      <c r="AC42" s="1"/>
      <c r="AD42" s="1"/>
      <c r="AE42" s="1"/>
      <c r="AF42" s="1"/>
      <c r="AG42" s="1"/>
      <c r="AH42" s="1"/>
      <c r="AI42" s="1"/>
      <c r="AJ42" s="1"/>
      <c r="AK42" s="1"/>
      <c r="AL42" s="1"/>
      <c r="AM42" s="1"/>
      <c r="AN42" s="1"/>
      <c r="AO42" s="1"/>
      <c r="AP42" s="1"/>
      <c r="AQ42" s="1"/>
      <c r="AR42" s="1"/>
      <c r="AS42" s="1"/>
      <c r="AT42" s="1"/>
    </row>
    <row r="43" spans="1:46" ht="75" x14ac:dyDescent="0.25">
      <c r="A43" s="340" t="s">
        <v>3</v>
      </c>
      <c r="B43" s="341"/>
      <c r="C43" s="59" t="s">
        <v>4</v>
      </c>
      <c r="D43" s="229" t="s">
        <v>77</v>
      </c>
      <c r="E43" s="229" t="s">
        <v>77</v>
      </c>
      <c r="F43" s="206" t="s">
        <v>77</v>
      </c>
      <c r="G43" s="228" t="s">
        <v>77</v>
      </c>
      <c r="H43" s="228" t="s">
        <v>77</v>
      </c>
      <c r="I43" s="210" t="s">
        <v>77</v>
      </c>
      <c r="J43" s="165"/>
      <c r="K43" s="166"/>
      <c r="L43" s="165"/>
      <c r="M43" s="3" t="s">
        <v>93</v>
      </c>
      <c r="N43" s="204" t="s">
        <v>201</v>
      </c>
      <c r="O43" s="254" t="s">
        <v>202</v>
      </c>
      <c r="P43" s="287" t="s">
        <v>24</v>
      </c>
      <c r="Q43" s="173"/>
      <c r="R43" s="173"/>
      <c r="AC43" s="1"/>
      <c r="AD43" s="1"/>
      <c r="AE43" s="1"/>
      <c r="AF43" s="1"/>
      <c r="AG43" s="1"/>
      <c r="AH43" s="1"/>
      <c r="AI43" s="1"/>
      <c r="AJ43" s="1"/>
      <c r="AK43" s="1"/>
      <c r="AL43" s="1"/>
      <c r="AM43" s="1"/>
      <c r="AN43" s="1"/>
      <c r="AO43" s="1"/>
      <c r="AP43" s="1"/>
      <c r="AQ43" s="1"/>
      <c r="AR43" s="1"/>
      <c r="AS43" s="1"/>
      <c r="AT43" s="1"/>
    </row>
    <row r="44" spans="1:46" ht="30" x14ac:dyDescent="0.25">
      <c r="A44" s="340"/>
      <c r="B44" s="341"/>
      <c r="C44" s="83" t="s">
        <v>10</v>
      </c>
      <c r="D44" s="229" t="s">
        <v>77</v>
      </c>
      <c r="E44" s="229" t="s">
        <v>77</v>
      </c>
      <c r="F44" s="206" t="s">
        <v>77</v>
      </c>
      <c r="G44" s="228" t="s">
        <v>77</v>
      </c>
      <c r="H44" s="228" t="s">
        <v>77</v>
      </c>
      <c r="I44" s="210" t="s">
        <v>77</v>
      </c>
      <c r="J44" s="165"/>
      <c r="K44" s="166"/>
      <c r="L44" s="165"/>
      <c r="M44" s="3" t="s">
        <v>93</v>
      </c>
      <c r="N44" s="204" t="s">
        <v>203</v>
      </c>
      <c r="O44" s="326" t="s">
        <v>417</v>
      </c>
      <c r="P44" s="287" t="s">
        <v>24</v>
      </c>
      <c r="Q44" s="173"/>
      <c r="R44" s="173"/>
      <c r="AC44" s="1"/>
      <c r="AD44" s="1"/>
      <c r="AE44" s="1"/>
      <c r="AF44" s="1"/>
      <c r="AG44" s="1"/>
      <c r="AH44" s="1"/>
      <c r="AI44" s="1"/>
      <c r="AJ44" s="1"/>
      <c r="AK44" s="1"/>
      <c r="AL44" s="1"/>
      <c r="AM44" s="1"/>
      <c r="AN44" s="1"/>
      <c r="AO44" s="1"/>
      <c r="AP44" s="1"/>
      <c r="AQ44" s="1"/>
      <c r="AR44" s="1"/>
      <c r="AS44" s="1"/>
      <c r="AT44" s="1"/>
    </row>
    <row r="45" spans="1:46" ht="39.75" customHeight="1" x14ac:dyDescent="0.25">
      <c r="A45" s="340"/>
      <c r="B45" s="341"/>
      <c r="C45" s="59" t="str">
        <f t="shared" ref="C45:C47" si="11">C59</f>
        <v>Others Quota</v>
      </c>
      <c r="D45" s="229" t="s">
        <v>81</v>
      </c>
      <c r="E45" s="229" t="s">
        <v>81</v>
      </c>
      <c r="F45" s="206" t="s">
        <v>81</v>
      </c>
      <c r="G45" s="228" t="s">
        <v>81</v>
      </c>
      <c r="H45" s="228" t="s">
        <v>81</v>
      </c>
      <c r="I45" s="210" t="s">
        <v>81</v>
      </c>
      <c r="J45" s="165"/>
      <c r="K45" s="167"/>
      <c r="L45" s="165"/>
      <c r="M45" s="3" t="s">
        <v>93</v>
      </c>
      <c r="N45" s="204" t="s">
        <v>367</v>
      </c>
      <c r="O45" s="254" t="s">
        <v>128</v>
      </c>
      <c r="P45" s="287" t="s">
        <v>205</v>
      </c>
      <c r="Q45" s="173"/>
      <c r="R45" s="173"/>
      <c r="AC45" s="1"/>
      <c r="AD45" s="1"/>
      <c r="AE45" s="1"/>
      <c r="AF45" s="1"/>
      <c r="AG45" s="1"/>
      <c r="AH45" s="1"/>
      <c r="AI45" s="1"/>
      <c r="AJ45" s="1"/>
      <c r="AK45" s="1"/>
      <c r="AL45" s="1"/>
      <c r="AM45" s="1"/>
      <c r="AN45" s="1"/>
      <c r="AO45" s="1"/>
      <c r="AP45" s="1"/>
      <c r="AQ45" s="1"/>
      <c r="AR45" s="1"/>
      <c r="AS45" s="1"/>
      <c r="AT45" s="1"/>
    </row>
    <row r="46" spans="1:46" ht="90" x14ac:dyDescent="0.25">
      <c r="A46" s="340"/>
      <c r="B46" s="341"/>
      <c r="C46" s="60" t="str">
        <f t="shared" si="11"/>
        <v>Remove TAC</v>
      </c>
      <c r="D46" s="229" t="s">
        <v>76</v>
      </c>
      <c r="E46" s="229" t="s">
        <v>76</v>
      </c>
      <c r="F46" s="206" t="s">
        <v>76</v>
      </c>
      <c r="G46" s="228" t="s">
        <v>76</v>
      </c>
      <c r="H46" s="228" t="s">
        <v>76</v>
      </c>
      <c r="I46" s="210" t="s">
        <v>76</v>
      </c>
      <c r="J46" s="165"/>
      <c r="K46" s="166"/>
      <c r="L46" s="165"/>
      <c r="M46" s="3" t="s">
        <v>93</v>
      </c>
      <c r="N46" s="29" t="s">
        <v>93</v>
      </c>
      <c r="O46" s="254" t="s">
        <v>409</v>
      </c>
      <c r="P46" s="287" t="s">
        <v>205</v>
      </c>
      <c r="Q46" s="173"/>
      <c r="R46" s="173"/>
      <c r="AC46" s="1"/>
      <c r="AD46" s="1"/>
      <c r="AE46" s="1"/>
      <c r="AF46" s="1"/>
      <c r="AG46" s="1"/>
      <c r="AH46" s="1"/>
      <c r="AI46" s="1"/>
      <c r="AJ46" s="1"/>
      <c r="AK46" s="1"/>
      <c r="AL46" s="1"/>
      <c r="AM46" s="1"/>
      <c r="AN46" s="1"/>
      <c r="AO46" s="1"/>
      <c r="AP46" s="1"/>
      <c r="AQ46" s="1"/>
      <c r="AR46" s="1"/>
      <c r="AS46" s="1"/>
      <c r="AT46" s="1"/>
    </row>
    <row r="47" spans="1:46" ht="45" x14ac:dyDescent="0.25">
      <c r="A47" s="340"/>
      <c r="B47" s="341"/>
      <c r="C47" s="59" t="str">
        <f t="shared" si="11"/>
        <v xml:space="preserve">Merge TAC regions </v>
      </c>
      <c r="D47" s="229" t="s">
        <v>76</v>
      </c>
      <c r="E47" s="229" t="s">
        <v>76</v>
      </c>
      <c r="F47" s="206" t="s">
        <v>76</v>
      </c>
      <c r="G47" s="228" t="s">
        <v>76</v>
      </c>
      <c r="H47" s="228" t="s">
        <v>76</v>
      </c>
      <c r="I47" s="210" t="s">
        <v>76</v>
      </c>
      <c r="J47" s="165"/>
      <c r="K47" s="166"/>
      <c r="L47" s="165"/>
      <c r="M47" s="3" t="s">
        <v>93</v>
      </c>
      <c r="N47" s="29" t="s">
        <v>93</v>
      </c>
      <c r="O47" s="254" t="s">
        <v>372</v>
      </c>
      <c r="P47" s="287" t="s">
        <v>205</v>
      </c>
      <c r="Q47" s="173"/>
      <c r="R47" s="173"/>
      <c r="AC47" s="1"/>
      <c r="AD47" s="1"/>
      <c r="AE47" s="1"/>
      <c r="AF47" s="1"/>
      <c r="AG47" s="1"/>
      <c r="AH47" s="1"/>
      <c r="AI47" s="1"/>
      <c r="AJ47" s="1"/>
      <c r="AK47" s="1"/>
      <c r="AL47" s="1"/>
      <c r="AM47" s="1"/>
      <c r="AN47" s="1"/>
      <c r="AO47" s="1"/>
      <c r="AP47" s="1"/>
      <c r="AQ47" s="1"/>
      <c r="AR47" s="1"/>
      <c r="AS47" s="1"/>
      <c r="AT47" s="1"/>
    </row>
    <row r="48" spans="1:46" ht="21" customHeight="1" x14ac:dyDescent="0.25">
      <c r="A48" s="1"/>
      <c r="B48" s="1"/>
      <c r="C48" s="1"/>
      <c r="D48" s="1"/>
      <c r="E48" s="1"/>
      <c r="F48" s="6"/>
      <c r="G48" s="122"/>
      <c r="H48" s="1"/>
      <c r="I48" s="6"/>
      <c r="J48" s="1"/>
      <c r="K48" s="6"/>
      <c r="L48" s="1"/>
      <c r="M48" s="5"/>
      <c r="N48" s="5"/>
      <c r="O48" s="5"/>
      <c r="P48" s="299"/>
      <c r="Q48" s="173"/>
      <c r="R48" s="173"/>
      <c r="AC48" s="1"/>
      <c r="AD48" s="1"/>
      <c r="AE48" s="1"/>
      <c r="AF48" s="1"/>
      <c r="AG48" s="1"/>
      <c r="AH48" s="1"/>
      <c r="AI48" s="1"/>
      <c r="AJ48" s="1"/>
      <c r="AK48" s="1"/>
      <c r="AL48" s="1"/>
      <c r="AM48" s="1"/>
      <c r="AN48" s="1"/>
      <c r="AO48" s="1"/>
      <c r="AP48" s="1"/>
      <c r="AQ48" s="1"/>
      <c r="AR48" s="1"/>
      <c r="AS48" s="1"/>
      <c r="AT48" s="1"/>
    </row>
    <row r="49" spans="1:46" ht="34.5" customHeight="1" x14ac:dyDescent="0.25">
      <c r="A49" s="1"/>
      <c r="B49" s="1"/>
      <c r="C49" s="79" t="s">
        <v>38</v>
      </c>
      <c r="D49" s="70" t="s">
        <v>40</v>
      </c>
      <c r="E49" s="37"/>
      <c r="F49" s="7"/>
      <c r="G49" s="121"/>
      <c r="H49" s="37"/>
      <c r="I49" s="7"/>
      <c r="J49" s="37"/>
      <c r="L49" s="37"/>
      <c r="M49" s="5"/>
      <c r="N49" s="5"/>
      <c r="O49" s="5"/>
      <c r="P49" s="299"/>
      <c r="Q49" s="173"/>
      <c r="R49" s="173"/>
      <c r="AC49" s="1"/>
      <c r="AD49" s="1"/>
      <c r="AE49" s="1"/>
      <c r="AF49" s="1"/>
      <c r="AG49" s="1"/>
      <c r="AH49" s="1"/>
      <c r="AI49" s="1"/>
      <c r="AJ49" s="1"/>
      <c r="AK49" s="1"/>
      <c r="AL49" s="1"/>
      <c r="AM49" s="1"/>
      <c r="AN49" s="1"/>
      <c r="AO49" s="1"/>
      <c r="AP49" s="1"/>
      <c r="AQ49" s="1"/>
      <c r="AR49" s="1"/>
      <c r="AS49" s="1"/>
      <c r="AT49" s="1"/>
    </row>
    <row r="50" spans="1:46" ht="21" x14ac:dyDescent="0.25">
      <c r="A50" s="340" t="s">
        <v>2</v>
      </c>
      <c r="B50" s="341"/>
      <c r="C50" s="57" t="s">
        <v>14</v>
      </c>
      <c r="D50" s="235" t="s">
        <v>76</v>
      </c>
      <c r="E50" s="235" t="s">
        <v>76</v>
      </c>
      <c r="F50" s="206" t="s">
        <v>76</v>
      </c>
      <c r="G50" s="228" t="s">
        <v>76</v>
      </c>
      <c r="H50" s="228" t="s">
        <v>76</v>
      </c>
      <c r="I50" s="210" t="s">
        <v>76</v>
      </c>
      <c r="J50" s="164"/>
      <c r="K50" s="166"/>
      <c r="L50" s="164"/>
      <c r="M50" s="3" t="s">
        <v>93</v>
      </c>
      <c r="N50" s="29" t="s">
        <v>93</v>
      </c>
      <c r="O50" s="254" t="s">
        <v>154</v>
      </c>
      <c r="P50" s="287" t="s">
        <v>205</v>
      </c>
      <c r="Q50" s="173"/>
      <c r="R50" s="173"/>
      <c r="AC50" s="1"/>
      <c r="AD50" s="1"/>
      <c r="AE50" s="1"/>
      <c r="AF50" s="1"/>
      <c r="AG50" s="1"/>
      <c r="AH50" s="1"/>
      <c r="AI50" s="1"/>
      <c r="AJ50" s="1"/>
      <c r="AK50" s="1"/>
      <c r="AL50" s="1"/>
      <c r="AM50" s="1"/>
      <c r="AN50" s="1"/>
      <c r="AO50" s="1"/>
      <c r="AP50" s="1"/>
      <c r="AQ50" s="1"/>
      <c r="AR50" s="1"/>
      <c r="AS50" s="1"/>
      <c r="AT50" s="1"/>
    </row>
    <row r="51" spans="1:46" s="1" customFormat="1" ht="30" x14ac:dyDescent="0.25">
      <c r="A51" s="340"/>
      <c r="B51" s="341"/>
      <c r="C51" s="63" t="s">
        <v>30</v>
      </c>
      <c r="D51" s="235" t="s">
        <v>204</v>
      </c>
      <c r="E51" s="235" t="s">
        <v>204</v>
      </c>
      <c r="F51" s="206" t="s">
        <v>204</v>
      </c>
      <c r="G51" s="228" t="s">
        <v>204</v>
      </c>
      <c r="H51" s="235" t="s">
        <v>204</v>
      </c>
      <c r="I51" s="206" t="s">
        <v>204</v>
      </c>
      <c r="J51" s="164"/>
      <c r="K51" s="167"/>
      <c r="L51" s="164"/>
      <c r="M51" s="3" t="s">
        <v>93</v>
      </c>
      <c r="N51" s="160" t="s">
        <v>131</v>
      </c>
      <c r="O51" s="292" t="s">
        <v>271</v>
      </c>
      <c r="P51" s="287" t="s">
        <v>24</v>
      </c>
      <c r="Q51" s="173"/>
      <c r="R51" s="173"/>
    </row>
    <row r="52" spans="1:46" s="1" customFormat="1" ht="30" customHeight="1" x14ac:dyDescent="0.35">
      <c r="A52" s="340"/>
      <c r="B52" s="341"/>
      <c r="C52" s="217" t="s">
        <v>31</v>
      </c>
      <c r="D52" s="235" t="s">
        <v>81</v>
      </c>
      <c r="E52" s="235" t="s">
        <v>81</v>
      </c>
      <c r="F52" s="206" t="s">
        <v>81</v>
      </c>
      <c r="G52" s="228" t="s">
        <v>81</v>
      </c>
      <c r="H52" s="228" t="s">
        <v>81</v>
      </c>
      <c r="I52" s="210" t="s">
        <v>81</v>
      </c>
      <c r="J52" s="164"/>
      <c r="K52" s="218"/>
      <c r="L52" s="164"/>
      <c r="M52" s="3" t="s">
        <v>93</v>
      </c>
      <c r="N52" s="328" t="s">
        <v>420</v>
      </c>
      <c r="O52" s="295" t="s">
        <v>218</v>
      </c>
      <c r="P52" s="287" t="s">
        <v>24</v>
      </c>
      <c r="Q52" s="173"/>
      <c r="R52" s="173"/>
    </row>
    <row r="53" spans="1:46" s="1" customFormat="1" ht="21" customHeight="1" x14ac:dyDescent="0.35">
      <c r="A53" s="340"/>
      <c r="B53" s="341"/>
      <c r="C53" s="216"/>
      <c r="D53" s="228"/>
      <c r="E53" s="228"/>
      <c r="F53" s="228"/>
      <c r="G53" s="228"/>
      <c r="H53" s="228"/>
      <c r="I53" s="228"/>
      <c r="J53" s="40"/>
      <c r="K53" s="276"/>
      <c r="L53" s="40"/>
      <c r="M53" s="277"/>
      <c r="N53" s="277"/>
      <c r="O53" s="170"/>
      <c r="P53" s="298"/>
      <c r="Q53" s="173"/>
      <c r="R53" s="173"/>
    </row>
    <row r="54" spans="1:46" s="1" customFormat="1" ht="21" customHeight="1" x14ac:dyDescent="0.35">
      <c r="A54" s="340"/>
      <c r="B54" s="341"/>
      <c r="C54" s="216"/>
      <c r="D54" s="228"/>
      <c r="E54" s="228"/>
      <c r="F54" s="228"/>
      <c r="G54" s="228"/>
      <c r="H54" s="228"/>
      <c r="I54" s="228"/>
      <c r="J54" s="40"/>
      <c r="K54" s="276"/>
      <c r="L54" s="40"/>
      <c r="M54" s="277"/>
      <c r="N54" s="277"/>
      <c r="O54" s="170"/>
      <c r="P54" s="169"/>
      <c r="Q54" s="173"/>
      <c r="R54" s="173"/>
    </row>
    <row r="55" spans="1:46" ht="21.75" thickBot="1" x14ac:dyDescent="0.3">
      <c r="A55" s="1"/>
      <c r="B55" s="1"/>
      <c r="C55" s="4"/>
      <c r="D55" s="4"/>
      <c r="E55" s="4"/>
      <c r="F55" s="6"/>
      <c r="G55" s="16"/>
      <c r="H55" s="4"/>
      <c r="I55" s="6"/>
      <c r="J55" s="4"/>
      <c r="K55" s="16"/>
      <c r="L55" s="4"/>
      <c r="M55" s="5"/>
      <c r="N55" s="5"/>
      <c r="O55" s="16"/>
      <c r="Q55" s="173"/>
      <c r="R55" s="173"/>
      <c r="AC55" s="1"/>
      <c r="AD55" s="1"/>
      <c r="AE55" s="1"/>
      <c r="AF55" s="1"/>
      <c r="AG55" s="1"/>
      <c r="AH55" s="1"/>
      <c r="AI55" s="1"/>
      <c r="AJ55" s="1"/>
      <c r="AK55" s="1"/>
      <c r="AL55" s="1"/>
      <c r="AM55" s="1"/>
      <c r="AN55" s="1"/>
      <c r="AO55" s="1"/>
      <c r="AP55" s="1"/>
      <c r="AQ55" s="1"/>
      <c r="AR55" s="1"/>
      <c r="AS55" s="1"/>
      <c r="AT55" s="1"/>
    </row>
    <row r="56" spans="1:46" ht="122.25" customHeight="1" thickBot="1" x14ac:dyDescent="0.3">
      <c r="A56" s="335" t="s">
        <v>254</v>
      </c>
      <c r="B56" s="336"/>
      <c r="C56" s="336"/>
      <c r="D56" s="342" t="s">
        <v>357</v>
      </c>
      <c r="E56" s="336"/>
      <c r="F56" s="336"/>
      <c r="G56" s="336"/>
      <c r="H56" s="336"/>
      <c r="I56" s="343"/>
      <c r="J56" s="123"/>
      <c r="K56" s="111"/>
      <c r="L56" s="177"/>
      <c r="M56" s="32"/>
      <c r="N56" s="32"/>
      <c r="O56" s="32"/>
      <c r="P56" s="32"/>
      <c r="Q56" s="332"/>
      <c r="R56" s="332"/>
      <c r="AC56" s="1"/>
      <c r="AD56" s="1"/>
      <c r="AE56" s="1"/>
      <c r="AF56" s="1"/>
      <c r="AG56" s="1"/>
      <c r="AH56" s="1"/>
      <c r="AI56" s="1"/>
      <c r="AJ56" s="1"/>
      <c r="AK56" s="1"/>
      <c r="AL56" s="1"/>
      <c r="AM56" s="1"/>
      <c r="AN56" s="1"/>
      <c r="AO56" s="1"/>
      <c r="AP56" s="1"/>
      <c r="AQ56" s="1"/>
      <c r="AR56" s="1"/>
      <c r="AS56" s="1"/>
      <c r="AT56" s="1"/>
    </row>
    <row r="57" spans="1:46" ht="23.25" hidden="1" x14ac:dyDescent="0.35">
      <c r="A57" s="19"/>
      <c r="B57" s="20"/>
      <c r="C57" s="6"/>
      <c r="D57" s="6"/>
      <c r="E57" s="6"/>
      <c r="F57" s="5"/>
      <c r="G57" s="120"/>
      <c r="H57" s="6"/>
      <c r="I57" s="5"/>
      <c r="J57" s="6"/>
      <c r="K57" s="5"/>
      <c r="L57" s="6"/>
      <c r="M57" s="5"/>
      <c r="N57" s="5"/>
      <c r="O57" s="5"/>
      <c r="Q57" s="173"/>
      <c r="R57" s="173"/>
      <c r="AC57" s="1"/>
      <c r="AD57" s="1"/>
      <c r="AE57" s="1"/>
      <c r="AF57" s="1"/>
      <c r="AG57" s="1"/>
      <c r="AH57" s="1"/>
      <c r="AI57" s="1"/>
      <c r="AJ57" s="1"/>
      <c r="AK57" s="1"/>
      <c r="AL57" s="1"/>
      <c r="AM57" s="1"/>
      <c r="AN57" s="1"/>
      <c r="AO57" s="1"/>
      <c r="AP57" s="1"/>
      <c r="AQ57" s="1"/>
      <c r="AR57" s="1"/>
      <c r="AS57" s="1"/>
      <c r="AT57" s="1"/>
    </row>
    <row r="58" spans="1:46" ht="21" hidden="1" x14ac:dyDescent="0.25">
      <c r="A58" s="1"/>
      <c r="B58" s="1"/>
      <c r="C58" s="17"/>
      <c r="D58" s="71" t="s">
        <v>39</v>
      </c>
      <c r="E58" s="17"/>
      <c r="F58" s="7"/>
      <c r="G58" s="121"/>
      <c r="H58" s="17"/>
      <c r="I58" s="7"/>
      <c r="J58" s="17"/>
      <c r="L58" s="17"/>
      <c r="M58" s="5"/>
      <c r="N58" s="5"/>
      <c r="O58" s="17"/>
      <c r="Q58" s="173"/>
      <c r="R58" s="173"/>
      <c r="AC58" s="1"/>
      <c r="AD58" s="1"/>
      <c r="AE58" s="1"/>
      <c r="AF58" s="1"/>
      <c r="AG58" s="1"/>
      <c r="AH58" s="1"/>
      <c r="AI58" s="1"/>
      <c r="AJ58" s="1"/>
      <c r="AK58" s="1"/>
      <c r="AL58" s="1"/>
      <c r="AM58" s="1"/>
      <c r="AN58" s="1"/>
      <c r="AO58" s="1"/>
      <c r="AP58" s="1"/>
      <c r="AQ58" s="1"/>
      <c r="AR58" s="1"/>
      <c r="AS58" s="1"/>
      <c r="AT58" s="1"/>
    </row>
    <row r="59" spans="1:46" ht="21" hidden="1" customHeight="1" x14ac:dyDescent="0.25">
      <c r="A59" s="333" t="s">
        <v>32</v>
      </c>
      <c r="B59" s="334"/>
      <c r="C59" s="42" t="s">
        <v>11</v>
      </c>
      <c r="D59" s="13" t="s">
        <v>78</v>
      </c>
      <c r="E59" s="13" t="s">
        <v>78</v>
      </c>
      <c r="F59" s="154" t="s">
        <v>78</v>
      </c>
      <c r="G59" s="43"/>
      <c r="H59" s="154" t="s">
        <v>78</v>
      </c>
      <c r="I59" s="45"/>
      <c r="J59" s="13"/>
      <c r="K59" s="80"/>
      <c r="L59" s="13"/>
      <c r="M59" s="15"/>
      <c r="N59" s="30"/>
      <c r="P59" s="68"/>
      <c r="Q59" s="173"/>
      <c r="R59" s="173"/>
      <c r="AC59" s="1"/>
      <c r="AD59" s="1"/>
      <c r="AE59" s="1"/>
      <c r="AF59" s="1"/>
      <c r="AG59" s="1"/>
      <c r="AH59" s="1"/>
      <c r="AI59" s="1"/>
      <c r="AJ59" s="1"/>
      <c r="AK59" s="1"/>
      <c r="AL59" s="1"/>
      <c r="AM59" s="1"/>
      <c r="AN59" s="1"/>
      <c r="AO59" s="1"/>
      <c r="AP59" s="1"/>
      <c r="AQ59" s="1"/>
      <c r="AR59" s="1"/>
      <c r="AS59" s="1"/>
      <c r="AT59" s="1"/>
    </row>
    <row r="60" spans="1:46" ht="21" hidden="1" customHeight="1" x14ac:dyDescent="0.25">
      <c r="A60" s="333"/>
      <c r="B60" s="334"/>
      <c r="C60" s="59" t="s">
        <v>5</v>
      </c>
      <c r="D60" s="38"/>
      <c r="E60" s="38"/>
      <c r="F60" s="77"/>
      <c r="G60" s="44"/>
      <c r="H60" s="154"/>
      <c r="I60" s="118"/>
      <c r="J60" s="38"/>
      <c r="K60" s="81"/>
      <c r="L60" s="38"/>
      <c r="M60" s="21"/>
      <c r="N60" s="31"/>
      <c r="O60" s="2"/>
      <c r="P60" s="68"/>
      <c r="Q60" s="173"/>
      <c r="R60" s="173"/>
      <c r="AC60" s="1"/>
      <c r="AD60" s="1"/>
      <c r="AE60" s="1"/>
      <c r="AF60" s="1"/>
      <c r="AG60" s="1"/>
      <c r="AH60" s="1"/>
      <c r="AI60" s="1"/>
      <c r="AJ60" s="1"/>
      <c r="AK60" s="1"/>
      <c r="AL60" s="1"/>
      <c r="AM60" s="1"/>
      <c r="AN60" s="1"/>
      <c r="AO60" s="1"/>
      <c r="AP60" s="1"/>
      <c r="AQ60" s="1"/>
      <c r="AR60" s="1"/>
      <c r="AS60" s="1"/>
      <c r="AT60" s="1"/>
    </row>
    <row r="61" spans="1:46" ht="21" hidden="1" customHeight="1" x14ac:dyDescent="0.25">
      <c r="A61" s="333"/>
      <c r="B61" s="334"/>
      <c r="C61" s="59" t="s">
        <v>6</v>
      </c>
      <c r="D61" s="12"/>
      <c r="E61" s="12"/>
      <c r="F61" s="154"/>
      <c r="G61" s="43"/>
      <c r="H61" s="154"/>
      <c r="I61" s="119"/>
      <c r="J61" s="12"/>
      <c r="K61" s="80"/>
      <c r="L61" s="12"/>
      <c r="M61" s="15"/>
      <c r="N61" s="30"/>
      <c r="O61" s="18"/>
      <c r="P61" s="68"/>
      <c r="Q61" s="173"/>
      <c r="R61" s="173"/>
      <c r="AC61" s="1"/>
      <c r="AD61" s="1"/>
      <c r="AE61" s="1"/>
      <c r="AF61" s="1"/>
      <c r="AG61" s="1"/>
      <c r="AH61" s="1"/>
      <c r="AI61" s="1"/>
      <c r="AJ61" s="1"/>
      <c r="AK61" s="1"/>
      <c r="AL61" s="1"/>
      <c r="AM61" s="1"/>
      <c r="AN61" s="1"/>
      <c r="AO61" s="1"/>
      <c r="AP61" s="1"/>
      <c r="AQ61" s="1"/>
      <c r="AR61" s="1"/>
      <c r="AS61" s="1"/>
      <c r="AT61" s="1"/>
    </row>
    <row r="62" spans="1:46" ht="21" hidden="1" customHeight="1" x14ac:dyDescent="0.3">
      <c r="A62" s="333"/>
      <c r="B62" s="334"/>
      <c r="C62" s="42" t="s">
        <v>16</v>
      </c>
      <c r="D62" s="39"/>
      <c r="E62" s="39"/>
      <c r="F62" s="154"/>
      <c r="G62" s="44"/>
      <c r="H62" s="154"/>
      <c r="I62" s="45"/>
      <c r="J62" s="39"/>
      <c r="K62" s="80"/>
      <c r="L62" s="39"/>
      <c r="M62" s="15"/>
      <c r="N62" s="15"/>
      <c r="O62" s="171"/>
      <c r="P62" s="169"/>
      <c r="Q62" s="173"/>
      <c r="R62" s="173"/>
      <c r="AC62" s="1"/>
      <c r="AD62" s="1"/>
      <c r="AE62" s="1"/>
      <c r="AF62" s="1"/>
      <c r="AG62" s="1"/>
      <c r="AH62" s="1"/>
      <c r="AI62" s="1"/>
      <c r="AJ62" s="1"/>
      <c r="AK62" s="1"/>
      <c r="AL62" s="1"/>
      <c r="AM62" s="1"/>
      <c r="AN62" s="1"/>
      <c r="AO62" s="1"/>
      <c r="AP62" s="1"/>
      <c r="AQ62" s="1"/>
      <c r="AR62" s="1"/>
      <c r="AS62" s="1"/>
      <c r="AT62" s="1"/>
    </row>
    <row r="63" spans="1:46" ht="21" hidden="1" customHeight="1" x14ac:dyDescent="0.3">
      <c r="A63" s="333"/>
      <c r="B63" s="334"/>
      <c r="C63" s="61" t="s">
        <v>15</v>
      </c>
      <c r="D63" s="24"/>
      <c r="E63" s="24"/>
      <c r="F63" s="154"/>
      <c r="G63" s="43"/>
      <c r="H63" s="154"/>
      <c r="I63" s="45"/>
      <c r="J63" s="24"/>
      <c r="K63" s="80"/>
      <c r="L63" s="24"/>
      <c r="M63" s="15"/>
      <c r="N63" s="15"/>
      <c r="O63" s="171"/>
      <c r="P63" s="169"/>
      <c r="Q63" s="173"/>
      <c r="R63" s="173"/>
      <c r="AC63" s="1"/>
      <c r="AD63" s="1"/>
      <c r="AE63" s="1"/>
      <c r="AF63" s="1"/>
      <c r="AG63" s="1"/>
      <c r="AH63" s="1"/>
      <c r="AI63" s="1"/>
      <c r="AJ63" s="1"/>
      <c r="AK63" s="1"/>
      <c r="AL63" s="1"/>
      <c r="AM63" s="1"/>
      <c r="AN63" s="1"/>
      <c r="AO63" s="1"/>
      <c r="AP63" s="1"/>
      <c r="AQ63" s="1"/>
      <c r="AR63" s="1"/>
      <c r="AS63" s="1"/>
      <c r="AT63" s="1"/>
    </row>
    <row r="64" spans="1:46" ht="21" hidden="1" customHeight="1" x14ac:dyDescent="0.3">
      <c r="A64" s="333"/>
      <c r="B64" s="334"/>
      <c r="C64" s="58"/>
      <c r="D64" s="25"/>
      <c r="E64" s="25"/>
      <c r="F64" s="77"/>
      <c r="G64" s="43"/>
      <c r="H64" s="154"/>
      <c r="I64" s="45"/>
      <c r="J64" s="25"/>
      <c r="K64" s="81"/>
      <c r="L64" s="25"/>
      <c r="M64" s="15"/>
      <c r="N64" s="30"/>
      <c r="O64" s="171"/>
      <c r="P64" s="169"/>
      <c r="Q64" s="173"/>
      <c r="R64" s="173"/>
      <c r="AC64" s="1"/>
      <c r="AD64" s="1"/>
      <c r="AE64" s="1"/>
      <c r="AF64" s="1"/>
      <c r="AG64" s="1"/>
      <c r="AH64" s="1"/>
      <c r="AI64" s="1"/>
      <c r="AJ64" s="1"/>
      <c r="AK64" s="1"/>
      <c r="AL64" s="1"/>
      <c r="AM64" s="1"/>
      <c r="AN64" s="1"/>
      <c r="AO64" s="1"/>
      <c r="AP64" s="1"/>
      <c r="AQ64" s="1"/>
      <c r="AR64" s="1"/>
      <c r="AS64" s="1"/>
      <c r="AT64" s="1"/>
    </row>
    <row r="65" spans="1:46" ht="21.75" hidden="1" thickBot="1" x14ac:dyDescent="0.3">
      <c r="A65" s="22"/>
      <c r="B65" s="22"/>
      <c r="C65" s="23"/>
      <c r="D65" s="6"/>
      <c r="E65" s="6"/>
      <c r="F65" s="6"/>
      <c r="G65" s="23"/>
      <c r="H65" s="23"/>
      <c r="I65" s="23"/>
      <c r="J65" s="23"/>
      <c r="K65" s="23"/>
      <c r="L65" s="23"/>
      <c r="M65" s="16"/>
      <c r="N65" s="16"/>
      <c r="O65" s="161" t="s">
        <v>79</v>
      </c>
      <c r="Q65" s="173"/>
      <c r="R65" s="173"/>
      <c r="AC65" s="1"/>
      <c r="AD65" s="1"/>
      <c r="AE65" s="1"/>
      <c r="AF65" s="1"/>
      <c r="AG65" s="1"/>
      <c r="AH65" s="1"/>
      <c r="AI65" s="1"/>
      <c r="AJ65" s="1"/>
      <c r="AK65" s="1"/>
      <c r="AL65" s="1"/>
      <c r="AM65" s="1"/>
      <c r="AN65" s="1"/>
      <c r="AO65" s="1"/>
      <c r="AP65" s="1"/>
      <c r="AQ65" s="1"/>
      <c r="AR65" s="1"/>
      <c r="AS65" s="1"/>
      <c r="AT65" s="1"/>
    </row>
    <row r="66" spans="1:46" ht="60" hidden="1" customHeight="1" x14ac:dyDescent="0.35">
      <c r="A66" s="335" t="s">
        <v>29</v>
      </c>
      <c r="B66" s="336"/>
      <c r="C66" s="336"/>
      <c r="D66" s="123" t="s">
        <v>80</v>
      </c>
      <c r="E66" s="123"/>
      <c r="F66" s="111"/>
      <c r="G66" s="113"/>
      <c r="H66" s="177"/>
      <c r="I66" s="112"/>
      <c r="J66" s="123"/>
      <c r="K66" s="111"/>
      <c r="L66" s="177"/>
      <c r="M66" s="33"/>
      <c r="N66" s="32"/>
      <c r="O66" s="32"/>
      <c r="P66" s="32"/>
      <c r="Q66" s="173"/>
      <c r="R66" s="173"/>
      <c r="AC66" s="1"/>
      <c r="AD66" s="1"/>
      <c r="AE66" s="1"/>
      <c r="AF66" s="1"/>
      <c r="AG66" s="1"/>
      <c r="AH66" s="1"/>
      <c r="AI66" s="1"/>
      <c r="AJ66" s="1"/>
      <c r="AK66" s="1"/>
      <c r="AL66" s="1"/>
      <c r="AM66" s="1"/>
      <c r="AN66" s="1"/>
      <c r="AO66" s="1"/>
      <c r="AP66" s="1"/>
      <c r="AQ66" s="1"/>
      <c r="AR66" s="1"/>
      <c r="AS66" s="1"/>
      <c r="AT66" s="1"/>
    </row>
    <row r="67" spans="1:46" s="1" customFormat="1" x14ac:dyDescent="0.25">
      <c r="Q67" s="173"/>
      <c r="R67" s="173"/>
    </row>
    <row r="68" spans="1:46" s="1" customFormat="1" ht="23.25" x14ac:dyDescent="0.35">
      <c r="A68" s="74" t="s">
        <v>20</v>
      </c>
      <c r="B68" s="75"/>
      <c r="Q68" s="173"/>
      <c r="R68" s="173"/>
    </row>
    <row r="69" spans="1:46" s="1" customFormat="1" ht="21" x14ac:dyDescent="0.35">
      <c r="A69" s="67"/>
      <c r="B69" s="75" t="s">
        <v>21</v>
      </c>
    </row>
    <row r="70" spans="1:46" s="1" customFormat="1" ht="21" x14ac:dyDescent="0.35">
      <c r="A70" s="67"/>
      <c r="B70" s="75" t="s">
        <v>22</v>
      </c>
    </row>
    <row r="71" spans="1:46" s="1" customFormat="1" ht="21" x14ac:dyDescent="0.35">
      <c r="A71" s="67"/>
      <c r="B71" s="75" t="s">
        <v>23</v>
      </c>
    </row>
    <row r="72" spans="1:46" s="1" customFormat="1" ht="21" x14ac:dyDescent="0.35">
      <c r="A72" s="67"/>
      <c r="B72" s="75" t="s">
        <v>24</v>
      </c>
    </row>
    <row r="73" spans="1:46" s="1" customFormat="1" ht="21" x14ac:dyDescent="0.35">
      <c r="A73" s="67"/>
      <c r="B73" s="75" t="s">
        <v>25</v>
      </c>
    </row>
    <row r="74" spans="1:46" s="1" customFormat="1" ht="21" x14ac:dyDescent="0.35">
      <c r="A74" s="67"/>
      <c r="B74" s="75" t="s">
        <v>26</v>
      </c>
    </row>
    <row r="75" spans="1:46" s="1" customFormat="1" ht="21" x14ac:dyDescent="0.35">
      <c r="A75" s="67"/>
      <c r="B75" s="75" t="s">
        <v>27</v>
      </c>
    </row>
    <row r="76" spans="1:46" s="1" customFormat="1" ht="21" x14ac:dyDescent="0.35">
      <c r="A76" s="67"/>
      <c r="B76" s="75"/>
    </row>
    <row r="77" spans="1:46" s="1" customFormat="1" ht="21" x14ac:dyDescent="0.35">
      <c r="A77" s="67"/>
      <c r="B77" s="75"/>
    </row>
    <row r="78" spans="1:46" s="1" customFormat="1" ht="21" x14ac:dyDescent="0.35">
      <c r="A78" s="67"/>
      <c r="B78" s="75"/>
    </row>
    <row r="79" spans="1:46" s="1" customFormat="1" ht="21" x14ac:dyDescent="0.35">
      <c r="A79" s="67"/>
      <c r="B79" s="75"/>
    </row>
  </sheetData>
  <mergeCells count="29">
    <mergeCell ref="J3:J5"/>
    <mergeCell ref="K3:K5"/>
    <mergeCell ref="L3:L5"/>
    <mergeCell ref="A4:B4"/>
    <mergeCell ref="A5:B5"/>
    <mergeCell ref="H3:H5"/>
    <mergeCell ref="I3:I5"/>
    <mergeCell ref="D3:D5"/>
    <mergeCell ref="E3:E5"/>
    <mergeCell ref="F3:F5"/>
    <mergeCell ref="G3:G5"/>
    <mergeCell ref="A27:B27"/>
    <mergeCell ref="C25:C28"/>
    <mergeCell ref="A28:B28"/>
    <mergeCell ref="A29:B29"/>
    <mergeCell ref="A43:B47"/>
    <mergeCell ref="A25:B25"/>
    <mergeCell ref="Q56:R56"/>
    <mergeCell ref="A59:B64"/>
    <mergeCell ref="A66:C66"/>
    <mergeCell ref="Q30:R30"/>
    <mergeCell ref="A31:B33"/>
    <mergeCell ref="Q32:R32"/>
    <mergeCell ref="Q35:R35"/>
    <mergeCell ref="A36:B40"/>
    <mergeCell ref="A50:B54"/>
    <mergeCell ref="A56:C56"/>
    <mergeCell ref="D56:I56"/>
    <mergeCell ref="O36:O40"/>
  </mergeCells>
  <pageMargins left="0.70866141732283472" right="0.70866141732283472" top="0.74803149606299213" bottom="0.74803149606299213" header="0.31496062992125984" footer="0.31496062992125984"/>
  <pageSetup paperSize="8" orientation="landscape"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AT109"/>
  <sheetViews>
    <sheetView zoomScale="60" zoomScaleNormal="60" workbookViewId="0">
      <pane xSplit="2" ySplit="2" topLeftCell="C3" activePane="bottomRight" state="frozen"/>
      <selection pane="topRight" activeCell="C1" sqref="C1"/>
      <selection pane="bottomLeft" activeCell="A3" sqref="A3"/>
      <selection pane="bottomRight" activeCell="O33" sqref="O33:O37"/>
    </sheetView>
  </sheetViews>
  <sheetFormatPr defaultColWidth="35.75" defaultRowHeight="15.75" x14ac:dyDescent="0.25"/>
  <cols>
    <col min="1" max="1" width="37.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625" customWidth="1"/>
    <col min="16" max="28" width="35.75" style="1"/>
  </cols>
  <sheetData>
    <row r="1" spans="1:28" s="1" customFormat="1" ht="58.5" customHeight="1" thickBot="1" x14ac:dyDescent="0.3">
      <c r="A1" s="114" t="s">
        <v>55</v>
      </c>
      <c r="B1" s="114"/>
      <c r="C1" s="114"/>
      <c r="D1" s="115"/>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AA2"/>
      <c r="AB2"/>
    </row>
    <row r="3" spans="1:28" s="1" customFormat="1" ht="26.25" x14ac:dyDescent="0.25">
      <c r="A3" s="54"/>
      <c r="B3" s="54"/>
      <c r="C3" s="47"/>
      <c r="D3" s="351"/>
      <c r="E3" s="351"/>
      <c r="F3" s="351"/>
      <c r="G3" s="351"/>
      <c r="H3" s="351"/>
      <c r="I3" s="351"/>
      <c r="J3" s="351"/>
      <c r="K3" s="351"/>
      <c r="L3" s="351"/>
    </row>
    <row r="4" spans="1:28" s="1" customFormat="1" ht="26.25" x14ac:dyDescent="0.25">
      <c r="A4" s="353" t="s">
        <v>43</v>
      </c>
      <c r="B4" s="353"/>
      <c r="C4" s="78">
        <v>17385</v>
      </c>
      <c r="D4" s="352"/>
      <c r="E4" s="352"/>
      <c r="F4" s="352"/>
      <c r="G4" s="352"/>
      <c r="H4" s="352"/>
      <c r="I4" s="352"/>
      <c r="J4" s="352"/>
      <c r="K4" s="352"/>
      <c r="L4" s="352"/>
    </row>
    <row r="5" spans="1:28" s="1" customFormat="1" ht="26.25" x14ac:dyDescent="0.25">
      <c r="A5" s="353" t="s">
        <v>293</v>
      </c>
      <c r="B5" s="353"/>
      <c r="C5" s="78">
        <f>C4*1.14</f>
        <v>19818.899999999998</v>
      </c>
      <c r="D5" s="352"/>
      <c r="E5" s="352"/>
      <c r="F5" s="352"/>
      <c r="G5" s="352"/>
      <c r="H5" s="352"/>
      <c r="I5" s="352"/>
      <c r="J5" s="352"/>
      <c r="K5" s="352"/>
      <c r="L5" s="352"/>
    </row>
    <row r="6" spans="1:28" s="1" customFormat="1" ht="26.25" x14ac:dyDescent="0.25">
      <c r="A6" s="47"/>
      <c r="B6" s="47"/>
      <c r="C6" s="47"/>
      <c r="D6" s="48"/>
      <c r="E6" s="48"/>
      <c r="F6" s="49"/>
      <c r="G6" s="49"/>
      <c r="H6" s="48"/>
      <c r="I6" s="49"/>
      <c r="J6" s="48"/>
      <c r="K6" s="49"/>
      <c r="L6" s="48"/>
    </row>
    <row r="7" spans="1:28" s="1" customFormat="1" ht="26.25" customHeight="1" x14ac:dyDescent="0.4">
      <c r="A7" s="130" t="s">
        <v>45</v>
      </c>
      <c r="B7" s="128" t="s">
        <v>44</v>
      </c>
      <c r="C7" s="77"/>
      <c r="D7" s="105">
        <f>(D8/$C$4)*100</f>
        <v>2.7034800115041704</v>
      </c>
      <c r="E7" s="105">
        <f t="shared" ref="E7:I7" si="0">(E8/$C$4)*100</f>
        <v>36.404946793212538</v>
      </c>
      <c r="F7" s="105">
        <f t="shared" si="0"/>
        <v>16.554501006614895</v>
      </c>
      <c r="G7" s="106">
        <f>(G8/$C$4)*100</f>
        <v>0</v>
      </c>
      <c r="H7" s="105">
        <f>(H8/$C$4)*100</f>
        <v>14.334196146102961</v>
      </c>
      <c r="I7" s="92">
        <f t="shared" si="0"/>
        <v>30.002876042565429</v>
      </c>
      <c r="J7" s="95">
        <v>16.899999999999999</v>
      </c>
      <c r="K7" s="95">
        <v>79.599999999999994</v>
      </c>
      <c r="L7" s="95">
        <v>3.5</v>
      </c>
      <c r="M7" s="73"/>
    </row>
    <row r="8" spans="1:28" s="1" customFormat="1" ht="26.25" customHeight="1" x14ac:dyDescent="0.25">
      <c r="A8" s="136"/>
      <c r="B8" s="129" t="s">
        <v>62</v>
      </c>
      <c r="C8" s="77"/>
      <c r="D8" s="51">
        <v>470</v>
      </c>
      <c r="E8" s="51">
        <v>6329</v>
      </c>
      <c r="F8" s="51">
        <v>2878</v>
      </c>
      <c r="G8" s="156">
        <v>0</v>
      </c>
      <c r="H8" s="51">
        <v>2492</v>
      </c>
      <c r="I8" s="51">
        <v>5216</v>
      </c>
      <c r="J8" s="96">
        <f>($H$8/100)*J7</f>
        <v>421.14799999999997</v>
      </c>
      <c r="K8" s="96">
        <f>($H$8/100)*K7</f>
        <v>1983.6320000000001</v>
      </c>
      <c r="L8" s="96">
        <f>($H$8/100)*L7</f>
        <v>87.22</v>
      </c>
      <c r="M8" s="99"/>
    </row>
    <row r="9" spans="1:28" s="1" customFormat="1" ht="26.25" x14ac:dyDescent="0.25">
      <c r="A9" s="130" t="s">
        <v>65</v>
      </c>
      <c r="B9" s="128" t="s">
        <v>63</v>
      </c>
      <c r="C9" s="77"/>
      <c r="D9" s="92">
        <v>712.28099999999995</v>
      </c>
      <c r="E9" s="92">
        <v>7009.2380000000003</v>
      </c>
      <c r="F9" s="92">
        <v>3144.6610000000001</v>
      </c>
      <c r="G9" s="156">
        <v>0</v>
      </c>
      <c r="H9" s="92">
        <v>3535.5929999999998</v>
      </c>
      <c r="I9" s="92">
        <v>4816.9790000000003</v>
      </c>
      <c r="J9" s="96"/>
      <c r="K9" s="96"/>
      <c r="L9" s="96"/>
      <c r="M9" s="157">
        <f>SUM(D9:I9)</f>
        <v>19218.752</v>
      </c>
    </row>
    <row r="10" spans="1:28" s="1" customFormat="1" ht="26.25" customHeight="1" x14ac:dyDescent="0.25">
      <c r="A10" s="136"/>
      <c r="B10" s="129" t="s">
        <v>64</v>
      </c>
      <c r="C10" s="77"/>
      <c r="D10" s="93">
        <f>($C$5/100)*D7</f>
        <v>535.79999999999995</v>
      </c>
      <c r="E10" s="93">
        <f t="shared" ref="E10:I10" si="1">($C$5/100)*E7</f>
        <v>7215.0599999999986</v>
      </c>
      <c r="F10" s="93">
        <f t="shared" si="1"/>
        <v>3280.9199999999987</v>
      </c>
      <c r="G10" s="93">
        <f>($C$5/100)*G7</f>
        <v>0</v>
      </c>
      <c r="H10" s="93">
        <f>($C$5/100)*H7</f>
        <v>2840.8799999999992</v>
      </c>
      <c r="I10" s="93">
        <f t="shared" si="1"/>
        <v>5946.2399999999989</v>
      </c>
      <c r="J10" s="97">
        <f>($H$10/100)*J7</f>
        <v>480.10871999999983</v>
      </c>
      <c r="K10" s="97">
        <f>($H$10/100)*K7</f>
        <v>2261.3404799999994</v>
      </c>
      <c r="L10" s="97">
        <f>($H$10/100)*L7</f>
        <v>99.430799999999977</v>
      </c>
      <c r="M10" s="99"/>
    </row>
    <row r="11" spans="1:28" s="1" customFormat="1" ht="26.25" customHeight="1" x14ac:dyDescent="0.25">
      <c r="A11" s="130" t="s">
        <v>66</v>
      </c>
      <c r="B11" s="128" t="s">
        <v>69</v>
      </c>
      <c r="C11" s="77"/>
      <c r="D11" s="51">
        <v>459</v>
      </c>
      <c r="E11" s="51">
        <v>3752</v>
      </c>
      <c r="F11" s="52">
        <v>2429</v>
      </c>
      <c r="G11" s="52">
        <v>0</v>
      </c>
      <c r="H11" s="51">
        <v>2945</v>
      </c>
      <c r="I11" s="52">
        <v>3077</v>
      </c>
      <c r="J11" s="95">
        <v>5</v>
      </c>
      <c r="K11" s="98">
        <v>5026</v>
      </c>
      <c r="L11" s="95">
        <v>2</v>
      </c>
      <c r="M11" s="99"/>
    </row>
    <row r="12" spans="1:28" s="1" customFormat="1" ht="26.25" customHeight="1" x14ac:dyDescent="0.25">
      <c r="A12" s="130"/>
      <c r="B12" s="128" t="s">
        <v>75</v>
      </c>
      <c r="C12" s="77"/>
      <c r="D12" s="51">
        <v>14</v>
      </c>
      <c r="E12" s="51">
        <v>1342</v>
      </c>
      <c r="F12" s="52">
        <v>640</v>
      </c>
      <c r="G12" s="52">
        <v>0</v>
      </c>
      <c r="H12" s="51">
        <v>576</v>
      </c>
      <c r="I12" s="52">
        <v>514</v>
      </c>
      <c r="J12" s="95"/>
      <c r="K12" s="98"/>
      <c r="L12" s="95"/>
      <c r="M12" s="99"/>
    </row>
    <row r="13" spans="1:28" s="1" customFormat="1" ht="26.25" customHeight="1" x14ac:dyDescent="0.25">
      <c r="B13" s="128" t="s">
        <v>70</v>
      </c>
      <c r="C13" s="77"/>
      <c r="D13" s="158">
        <f t="shared" ref="D13:I13" si="2">D12/D14</f>
        <v>2.9598308668076109E-2</v>
      </c>
      <c r="E13" s="158">
        <f t="shared" si="2"/>
        <v>0.26344719277581469</v>
      </c>
      <c r="F13" s="159">
        <f t="shared" si="2"/>
        <v>0.20853698273053112</v>
      </c>
      <c r="G13" s="159"/>
      <c r="H13" s="158">
        <f t="shared" si="2"/>
        <v>0.1635898892360125</v>
      </c>
      <c r="I13" s="248">
        <f t="shared" si="2"/>
        <v>0.14313561681982734</v>
      </c>
      <c r="J13" s="95">
        <v>30.61</v>
      </c>
      <c r="K13" s="98">
        <v>33.07</v>
      </c>
      <c r="L13" s="95">
        <v>455.3</v>
      </c>
      <c r="M13" s="99"/>
    </row>
    <row r="14" spans="1:28" s="1" customFormat="1" ht="26.25" x14ac:dyDescent="0.25">
      <c r="A14" s="47"/>
      <c r="B14" s="128" t="s">
        <v>67</v>
      </c>
      <c r="C14" s="132">
        <f>SUM(D14:I14)</f>
        <v>15748</v>
      </c>
      <c r="D14" s="66">
        <f t="shared" ref="D14:I14" si="3">D12+D11</f>
        <v>473</v>
      </c>
      <c r="E14" s="66">
        <f t="shared" si="3"/>
        <v>5094</v>
      </c>
      <c r="F14" s="102">
        <f t="shared" si="3"/>
        <v>3069</v>
      </c>
      <c r="G14" s="102">
        <f t="shared" si="3"/>
        <v>0</v>
      </c>
      <c r="H14" s="102">
        <f t="shared" si="3"/>
        <v>3521</v>
      </c>
      <c r="I14" s="102">
        <f t="shared" si="3"/>
        <v>3591</v>
      </c>
      <c r="J14" s="103">
        <f t="shared" ref="J14:L14" si="4">(J11/(100-J13))*100</f>
        <v>7.2056492289955321</v>
      </c>
      <c r="K14" s="103">
        <f t="shared" si="4"/>
        <v>7509.3381144479299</v>
      </c>
      <c r="L14" s="103">
        <f t="shared" si="4"/>
        <v>-0.56290458767238949</v>
      </c>
      <c r="M14" s="104"/>
    </row>
    <row r="15" spans="1:28" s="1" customFormat="1" ht="26.25" x14ac:dyDescent="0.25">
      <c r="A15" s="47"/>
      <c r="B15" s="47"/>
      <c r="C15" s="128"/>
      <c r="D15" s="94"/>
      <c r="E15" s="94"/>
      <c r="F15" s="94"/>
      <c r="G15" s="94"/>
      <c r="H15" s="94"/>
      <c r="I15" s="94"/>
      <c r="J15" s="94"/>
      <c r="K15" s="94"/>
      <c r="L15" s="94"/>
    </row>
    <row r="16" spans="1:28" ht="28.5" customHeight="1" x14ac:dyDescent="0.25">
      <c r="A16" s="130" t="s">
        <v>68</v>
      </c>
      <c r="B16" s="65"/>
      <c r="C16" s="141" t="s">
        <v>71</v>
      </c>
      <c r="D16" s="133">
        <f>D11/D8</f>
        <v>0.97659574468085109</v>
      </c>
      <c r="E16" s="133">
        <f>E11/E8</f>
        <v>0.59282667088007579</v>
      </c>
      <c r="F16" s="147">
        <f>F11/F8</f>
        <v>0.84398888116747739</v>
      </c>
      <c r="G16" s="147"/>
      <c r="H16" s="147">
        <f>H11/H8</f>
        <v>1.1817817014446228</v>
      </c>
      <c r="I16" s="147">
        <f>I11/I8</f>
        <v>0.58991564417177911</v>
      </c>
      <c r="J16" s="131">
        <f>J14/J8</f>
        <v>1.7109541607690248E-2</v>
      </c>
      <c r="K16" s="131">
        <f>K14/K8</f>
        <v>3.7856508235640125</v>
      </c>
      <c r="L16" s="131">
        <f>L14/L8</f>
        <v>-6.4538476000044658E-3</v>
      </c>
      <c r="M16" s="1"/>
      <c r="N16" s="1"/>
      <c r="O16" s="1"/>
      <c r="AA16"/>
      <c r="AB16"/>
    </row>
    <row r="17" spans="1:46" ht="28.5" customHeight="1" x14ac:dyDescent="0.25">
      <c r="A17" s="1"/>
      <c r="B17" s="46"/>
      <c r="C17" s="141" t="s">
        <v>72</v>
      </c>
      <c r="D17" s="133">
        <f>D11/D9</f>
        <v>0.64440859716881405</v>
      </c>
      <c r="E17" s="133">
        <f t="shared" ref="E17:I17" si="5">E11/E9</f>
        <v>0.5352935654346449</v>
      </c>
      <c r="F17" s="133">
        <f t="shared" si="5"/>
        <v>0.77242030222017566</v>
      </c>
      <c r="G17" s="133"/>
      <c r="H17" s="133">
        <f t="shared" si="5"/>
        <v>0.83295786590820842</v>
      </c>
      <c r="I17" s="133">
        <f t="shared" si="5"/>
        <v>0.6387821080390842</v>
      </c>
      <c r="J17" s="100"/>
      <c r="K17" s="101"/>
      <c r="L17" s="100"/>
      <c r="M17" s="1"/>
      <c r="N17" s="1"/>
      <c r="O17" s="1"/>
      <c r="AA17"/>
      <c r="AB17"/>
    </row>
    <row r="18" spans="1:46" ht="28.5" customHeight="1" x14ac:dyDescent="0.25">
      <c r="A18" s="1"/>
      <c r="B18" s="46"/>
      <c r="C18" s="143" t="s">
        <v>73</v>
      </c>
      <c r="D18" s="144">
        <f>D14/D8</f>
        <v>1.0063829787234042</v>
      </c>
      <c r="E18" s="144">
        <f t="shared" ref="E18:I18" si="6">E14/E8</f>
        <v>0.8048664875967767</v>
      </c>
      <c r="F18" s="144">
        <f t="shared" si="6"/>
        <v>1.06636553161918</v>
      </c>
      <c r="G18" s="144"/>
      <c r="H18" s="144">
        <f t="shared" si="6"/>
        <v>1.4129213483146068</v>
      </c>
      <c r="I18" s="144">
        <f t="shared" si="6"/>
        <v>0.68845858895705525</v>
      </c>
      <c r="J18" s="100"/>
      <c r="K18" s="101"/>
      <c r="L18" s="100"/>
      <c r="M18" s="1"/>
      <c r="N18" s="1"/>
      <c r="O18" s="1"/>
      <c r="AA18"/>
      <c r="AB18"/>
    </row>
    <row r="19" spans="1:46" ht="28.5" customHeight="1" thickBot="1" x14ac:dyDescent="0.3">
      <c r="A19" s="1"/>
      <c r="B19" s="46"/>
      <c r="C19" s="142" t="s">
        <v>74</v>
      </c>
      <c r="D19" s="140">
        <f>D14/D9</f>
        <v>0.66406376135261225</v>
      </c>
      <c r="E19" s="140">
        <f t="shared" ref="E19:I19" si="7">E14/E9</f>
        <v>0.72675517652560806</v>
      </c>
      <c r="F19" s="140">
        <f t="shared" si="7"/>
        <v>0.97593985488419899</v>
      </c>
      <c r="G19" s="140"/>
      <c r="H19" s="140">
        <f t="shared" si="7"/>
        <v>0.99587254528448277</v>
      </c>
      <c r="I19" s="140">
        <f t="shared" si="7"/>
        <v>0.74548799153992573</v>
      </c>
      <c r="J19" s="100"/>
      <c r="K19" s="101"/>
      <c r="L19" s="100"/>
      <c r="M19" s="1"/>
      <c r="N19" s="1"/>
      <c r="O19" s="1"/>
      <c r="AA19"/>
      <c r="AB19"/>
    </row>
    <row r="20" spans="1:46" ht="28.5" customHeight="1" x14ac:dyDescent="0.4">
      <c r="A20" s="1"/>
      <c r="B20" s="46"/>
      <c r="C20" s="146" t="s">
        <v>46</v>
      </c>
      <c r="D20" s="134">
        <f>D14/D10</f>
        <v>0.8827920865994775</v>
      </c>
      <c r="E20" s="134">
        <f>E14/E10</f>
        <v>0.70602323473401485</v>
      </c>
      <c r="F20" s="152">
        <f>F14/F10</f>
        <v>0.93540836106945646</v>
      </c>
      <c r="G20" s="135"/>
      <c r="H20" s="152">
        <f>H14/H10</f>
        <v>1.2394046915040413</v>
      </c>
      <c r="I20" s="152"/>
      <c r="J20" s="100"/>
      <c r="K20" s="101"/>
      <c r="L20" s="100"/>
      <c r="M20" s="1"/>
      <c r="N20" s="1"/>
      <c r="O20" s="1"/>
      <c r="AA20"/>
      <c r="AB20"/>
    </row>
    <row r="21" spans="1:46" ht="28.5" customHeight="1" thickBot="1" x14ac:dyDescent="0.3">
      <c r="A21" s="1"/>
      <c r="B21" s="46"/>
      <c r="C21" s="145" t="s">
        <v>47</v>
      </c>
      <c r="D21" s="242">
        <f t="shared" ref="D21:I21" si="8">D10-D14</f>
        <v>62.799999999999955</v>
      </c>
      <c r="E21" s="242">
        <f t="shared" si="8"/>
        <v>2121.0599999999986</v>
      </c>
      <c r="F21" s="243">
        <f t="shared" si="8"/>
        <v>211.91999999999871</v>
      </c>
      <c r="G21" s="244">
        <f t="shared" si="8"/>
        <v>0</v>
      </c>
      <c r="H21" s="244">
        <f t="shared" si="8"/>
        <v>-680.1200000000008</v>
      </c>
      <c r="I21" s="243">
        <f t="shared" si="8"/>
        <v>2355.2399999999989</v>
      </c>
      <c r="J21" s="131"/>
      <c r="K21" s="131"/>
      <c r="L21" s="131"/>
      <c r="M21" s="1"/>
      <c r="N21" s="1"/>
      <c r="O21" s="1"/>
      <c r="AA21"/>
      <c r="AB21"/>
    </row>
    <row r="22" spans="1:46" ht="31.5" customHeight="1" thickBot="1" x14ac:dyDescent="0.3">
      <c r="A22" s="354" t="s">
        <v>48</v>
      </c>
      <c r="B22" s="355"/>
      <c r="C22" s="356">
        <v>2</v>
      </c>
      <c r="D22" s="224" t="s">
        <v>84</v>
      </c>
      <c r="E22" s="224" t="s">
        <v>85</v>
      </c>
      <c r="F22" s="224" t="s">
        <v>85</v>
      </c>
      <c r="G22" s="181" t="s">
        <v>205</v>
      </c>
      <c r="H22" s="192" t="s">
        <v>85</v>
      </c>
      <c r="I22" s="224" t="s">
        <v>85</v>
      </c>
      <c r="J22" s="62"/>
      <c r="K22" s="62"/>
      <c r="L22" s="62"/>
      <c r="M22" s="1"/>
      <c r="O22" s="1"/>
      <c r="Q22" s="173"/>
      <c r="R22" s="173"/>
      <c r="AC22" s="1"/>
      <c r="AD22" s="1"/>
      <c r="AE22" s="1"/>
      <c r="AF22" s="1"/>
      <c r="AG22" s="1"/>
      <c r="AH22" s="1"/>
      <c r="AI22" s="1"/>
      <c r="AJ22" s="1"/>
      <c r="AK22" s="1"/>
      <c r="AL22" s="1"/>
      <c r="AM22" s="1"/>
      <c r="AN22" s="1"/>
      <c r="AO22" s="1"/>
      <c r="AP22" s="1"/>
      <c r="AQ22" s="1"/>
      <c r="AR22" s="1"/>
      <c r="AS22" s="1"/>
      <c r="AT22" s="1"/>
    </row>
    <row r="23" spans="1:46" s="73" customFormat="1" ht="27" thickBot="1" x14ac:dyDescent="0.45">
      <c r="A23" s="189" t="s">
        <v>118</v>
      </c>
      <c r="B23" s="190"/>
      <c r="C23" s="357"/>
      <c r="D23" s="154" t="s">
        <v>332</v>
      </c>
      <c r="E23" s="154" t="s">
        <v>331</v>
      </c>
      <c r="F23" s="154" t="s">
        <v>328</v>
      </c>
      <c r="G23" s="180"/>
      <c r="H23" s="80" t="s">
        <v>115</v>
      </c>
      <c r="I23" s="154" t="s">
        <v>99</v>
      </c>
      <c r="J23" s="187"/>
      <c r="K23" s="82"/>
      <c r="L23" s="82"/>
      <c r="M23" s="185"/>
      <c r="N23" s="185"/>
      <c r="O23" s="185"/>
      <c r="P23" s="186"/>
      <c r="Q23" s="174"/>
      <c r="R23" s="174"/>
    </row>
    <row r="24" spans="1:46" s="73" customFormat="1" ht="27" thickBot="1" x14ac:dyDescent="0.45">
      <c r="A24" s="349" t="s">
        <v>120</v>
      </c>
      <c r="B24" s="350"/>
      <c r="C24" s="357"/>
      <c r="D24" s="154" t="s">
        <v>333</v>
      </c>
      <c r="E24" s="225" t="s">
        <v>330</v>
      </c>
      <c r="F24" s="225" t="s">
        <v>329</v>
      </c>
      <c r="G24" s="180"/>
      <c r="H24" s="193" t="s">
        <v>327</v>
      </c>
      <c r="I24" s="154"/>
      <c r="J24" s="175"/>
      <c r="K24" s="175"/>
      <c r="L24" s="175"/>
      <c r="M24" s="185"/>
      <c r="N24" s="185"/>
      <c r="O24" s="185"/>
      <c r="P24" s="186"/>
      <c r="Q24" s="174"/>
      <c r="R24" s="174"/>
    </row>
    <row r="25" spans="1:46" s="73" customFormat="1" ht="27" thickBot="1" x14ac:dyDescent="0.45">
      <c r="A25" s="359" t="s">
        <v>119</v>
      </c>
      <c r="B25" s="360"/>
      <c r="C25" s="358"/>
      <c r="D25" s="226"/>
      <c r="E25" s="226"/>
      <c r="F25" s="227"/>
      <c r="G25" s="191"/>
      <c r="H25" s="195"/>
      <c r="I25" s="226"/>
      <c r="J25" s="175"/>
      <c r="K25" s="175"/>
      <c r="L25" s="175"/>
      <c r="M25" s="72"/>
      <c r="N25" s="72"/>
      <c r="O25" s="72"/>
      <c r="Q25" s="174"/>
      <c r="R25" s="174"/>
    </row>
    <row r="26" spans="1:46" ht="71.25" customHeight="1" thickBot="1" x14ac:dyDescent="0.3">
      <c r="A26" s="347" t="s">
        <v>36</v>
      </c>
      <c r="B26" s="348"/>
      <c r="C26" s="108"/>
      <c r="D26" s="188"/>
      <c r="E26" s="188"/>
      <c r="F26" s="188"/>
      <c r="G26" s="188"/>
      <c r="H26" s="188"/>
      <c r="I26" s="188"/>
      <c r="J26" s="109"/>
      <c r="K26" s="109"/>
      <c r="L26" s="110"/>
      <c r="M26" s="41" t="s">
        <v>86</v>
      </c>
      <c r="N26" s="41" t="s">
        <v>37</v>
      </c>
      <c r="O26" s="41" t="s">
        <v>87</v>
      </c>
      <c r="P26" s="86" t="s">
        <v>88</v>
      </c>
      <c r="Q26" s="173"/>
      <c r="R26" s="173"/>
      <c r="AC26" s="1"/>
      <c r="AD26" s="1"/>
      <c r="AE26" s="1"/>
      <c r="AF26" s="1"/>
      <c r="AG26" s="1"/>
      <c r="AH26" s="1"/>
      <c r="AI26" s="1"/>
      <c r="AJ26" s="1"/>
      <c r="AK26" s="1"/>
      <c r="AL26" s="1"/>
      <c r="AM26" s="1"/>
      <c r="AN26" s="1"/>
      <c r="AO26" s="1"/>
      <c r="AP26" s="1"/>
      <c r="AQ26" s="1"/>
      <c r="AR26" s="1"/>
      <c r="AS26" s="1"/>
      <c r="AT26" s="1"/>
    </row>
    <row r="27" spans="1:46" ht="63" customHeight="1" x14ac:dyDescent="0.25">
      <c r="A27" s="84"/>
      <c r="B27" s="85"/>
      <c r="C27" s="107" t="s">
        <v>92</v>
      </c>
      <c r="D27" s="69" t="s">
        <v>28</v>
      </c>
      <c r="E27" s="1"/>
      <c r="F27" s="1"/>
      <c r="G27" s="1"/>
      <c r="H27" s="1"/>
      <c r="I27" s="1"/>
      <c r="J27" s="1"/>
      <c r="K27" s="1"/>
      <c r="L27" s="1"/>
      <c r="M27" s="10"/>
      <c r="N27" s="9"/>
      <c r="O27" s="11"/>
      <c r="P27" s="10"/>
      <c r="Q27" s="332"/>
      <c r="R27" s="332"/>
      <c r="AC27" s="1"/>
      <c r="AD27" s="1"/>
      <c r="AE27" s="1"/>
      <c r="AF27" s="1"/>
      <c r="AG27" s="1"/>
      <c r="AH27" s="1"/>
      <c r="AI27" s="1"/>
      <c r="AJ27" s="1"/>
      <c r="AK27" s="1"/>
      <c r="AL27" s="1"/>
      <c r="AM27" s="1"/>
      <c r="AN27" s="1"/>
      <c r="AO27" s="1"/>
      <c r="AP27" s="1"/>
      <c r="AQ27" s="1"/>
      <c r="AR27" s="1"/>
      <c r="AS27" s="1"/>
      <c r="AT27" s="1"/>
    </row>
    <row r="28" spans="1:46" ht="31.15" customHeight="1" x14ac:dyDescent="0.25">
      <c r="A28" s="337" t="s">
        <v>13</v>
      </c>
      <c r="B28" s="338"/>
      <c r="C28" s="55" t="s">
        <v>91</v>
      </c>
      <c r="D28" s="228" t="s">
        <v>76</v>
      </c>
      <c r="E28" s="228" t="s">
        <v>76</v>
      </c>
      <c r="F28" s="228" t="s">
        <v>76</v>
      </c>
      <c r="G28" s="213" t="s">
        <v>93</v>
      </c>
      <c r="H28" s="206" t="s">
        <v>76</v>
      </c>
      <c r="I28" s="229" t="s">
        <v>76</v>
      </c>
      <c r="J28" s="40"/>
      <c r="K28" s="80"/>
      <c r="L28" s="40"/>
      <c r="M28" s="3" t="s">
        <v>93</v>
      </c>
      <c r="N28" s="344" t="s">
        <v>252</v>
      </c>
      <c r="O28" s="374" t="s">
        <v>270</v>
      </c>
      <c r="P28" s="287" t="s">
        <v>205</v>
      </c>
      <c r="Q28" s="173"/>
      <c r="R28" s="173"/>
      <c r="AC28" s="1"/>
      <c r="AD28" s="1"/>
      <c r="AE28" s="1"/>
      <c r="AF28" s="1"/>
      <c r="AG28" s="1"/>
      <c r="AH28" s="1"/>
      <c r="AI28" s="1"/>
      <c r="AJ28" s="1"/>
      <c r="AK28" s="1"/>
      <c r="AL28" s="1"/>
      <c r="AM28" s="1"/>
      <c r="AN28" s="1"/>
      <c r="AO28" s="1"/>
      <c r="AP28" s="1"/>
      <c r="AQ28" s="1"/>
      <c r="AR28" s="1"/>
      <c r="AS28" s="1"/>
      <c r="AT28" s="1"/>
    </row>
    <row r="29" spans="1:46" ht="42" x14ac:dyDescent="0.25">
      <c r="A29" s="339"/>
      <c r="B29" s="338"/>
      <c r="C29" s="56" t="s">
        <v>89</v>
      </c>
      <c r="D29" s="230" t="s">
        <v>76</v>
      </c>
      <c r="E29" s="230" t="s">
        <v>76</v>
      </c>
      <c r="F29" s="228" t="s">
        <v>76</v>
      </c>
      <c r="G29" s="213" t="s">
        <v>93</v>
      </c>
      <c r="H29" s="206" t="s">
        <v>76</v>
      </c>
      <c r="I29" s="229" t="s">
        <v>76</v>
      </c>
      <c r="J29" s="34"/>
      <c r="K29" s="80"/>
      <c r="L29" s="34"/>
      <c r="M29" s="3" t="s">
        <v>93</v>
      </c>
      <c r="N29" s="345"/>
      <c r="O29" s="362"/>
      <c r="P29" s="287" t="s">
        <v>205</v>
      </c>
      <c r="Q29" s="332"/>
      <c r="R29" s="332"/>
      <c r="AC29" s="1"/>
      <c r="AD29" s="1"/>
      <c r="AE29" s="1"/>
      <c r="AF29" s="1"/>
      <c r="AG29" s="1"/>
      <c r="AH29" s="1"/>
      <c r="AI29" s="1"/>
      <c r="AJ29" s="1"/>
      <c r="AK29" s="1"/>
      <c r="AL29" s="1"/>
      <c r="AM29" s="1"/>
      <c r="AN29" s="1"/>
      <c r="AO29" s="1"/>
      <c r="AP29" s="1"/>
      <c r="AQ29" s="1"/>
      <c r="AR29" s="1"/>
      <c r="AS29" s="1"/>
      <c r="AT29" s="1"/>
    </row>
    <row r="30" spans="1:46" ht="26.25" x14ac:dyDescent="0.25">
      <c r="A30" s="339"/>
      <c r="B30" s="338"/>
      <c r="C30" s="55" t="s">
        <v>90</v>
      </c>
      <c r="D30" s="231" t="s">
        <v>76</v>
      </c>
      <c r="E30" s="231" t="s">
        <v>76</v>
      </c>
      <c r="F30" s="232" t="s">
        <v>76</v>
      </c>
      <c r="G30" s="213" t="s">
        <v>93</v>
      </c>
      <c r="H30" s="206" t="s">
        <v>76</v>
      </c>
      <c r="I30" s="233" t="s">
        <v>76</v>
      </c>
      <c r="J30" s="35"/>
      <c r="K30" s="81"/>
      <c r="L30" s="35"/>
      <c r="M30" s="3" t="s">
        <v>93</v>
      </c>
      <c r="N30" s="346"/>
      <c r="O30" s="363"/>
      <c r="P30" s="287" t="s">
        <v>205</v>
      </c>
      <c r="Q30" s="173"/>
      <c r="R30" s="173"/>
      <c r="AC30" s="1"/>
      <c r="AD30" s="1"/>
      <c r="AE30" s="1"/>
      <c r="AF30" s="1"/>
      <c r="AG30" s="1"/>
      <c r="AH30" s="1"/>
      <c r="AI30" s="1"/>
      <c r="AJ30" s="1"/>
      <c r="AK30" s="1"/>
      <c r="AL30" s="1"/>
      <c r="AM30" s="1"/>
      <c r="AN30" s="1"/>
      <c r="AO30" s="1"/>
      <c r="AP30" s="1"/>
      <c r="AQ30" s="1"/>
      <c r="AR30" s="1"/>
      <c r="AS30" s="1"/>
      <c r="AT30" s="1"/>
    </row>
    <row r="31" spans="1:46" ht="21.75" customHeight="1" x14ac:dyDescent="0.25">
      <c r="A31" s="1"/>
      <c r="B31" s="1"/>
      <c r="D31" s="4"/>
      <c r="E31" s="4"/>
      <c r="F31" s="7"/>
      <c r="G31" s="116"/>
      <c r="H31" s="4"/>
      <c r="I31" s="7"/>
      <c r="J31" s="4"/>
      <c r="K31" s="7"/>
      <c r="L31" s="4"/>
      <c r="M31" s="5"/>
      <c r="N31" s="5"/>
      <c r="O31" s="6"/>
      <c r="P31" s="290"/>
      <c r="Q31" s="173"/>
      <c r="R31" s="173"/>
      <c r="AC31" s="1"/>
      <c r="AD31" s="1"/>
      <c r="AE31" s="1"/>
      <c r="AF31" s="1"/>
      <c r="AG31" s="1"/>
      <c r="AH31" s="1"/>
      <c r="AI31" s="1"/>
      <c r="AJ31" s="1"/>
      <c r="AK31" s="1"/>
      <c r="AL31" s="1"/>
      <c r="AM31" s="1"/>
      <c r="AN31" s="1"/>
      <c r="AO31" s="1"/>
      <c r="AP31" s="1"/>
      <c r="AQ31" s="1"/>
      <c r="AR31" s="1"/>
      <c r="AS31" s="1"/>
      <c r="AT31" s="1"/>
    </row>
    <row r="32" spans="1:46" ht="34.5" x14ac:dyDescent="0.25">
      <c r="A32" s="1"/>
      <c r="B32" s="1"/>
      <c r="C32" s="79" t="s">
        <v>100</v>
      </c>
      <c r="D32" s="69" t="s">
        <v>28</v>
      </c>
      <c r="E32" s="1"/>
      <c r="F32" s="9"/>
      <c r="G32" s="117"/>
      <c r="H32" s="1"/>
      <c r="I32" s="9"/>
      <c r="J32" s="1"/>
      <c r="L32" s="1"/>
      <c r="M32" s="10"/>
      <c r="N32" s="10"/>
      <c r="O32" s="11"/>
      <c r="P32" s="290"/>
      <c r="Q32" s="332"/>
      <c r="R32" s="332"/>
      <c r="AC32" s="1"/>
      <c r="AD32" s="1"/>
      <c r="AE32" s="1"/>
      <c r="AF32" s="1"/>
      <c r="AG32" s="1"/>
      <c r="AH32" s="1"/>
      <c r="AI32" s="1"/>
      <c r="AJ32" s="1"/>
      <c r="AK32" s="1"/>
      <c r="AL32" s="1"/>
      <c r="AM32" s="1"/>
      <c r="AN32" s="1"/>
      <c r="AO32" s="1"/>
      <c r="AP32" s="1"/>
      <c r="AQ32" s="1"/>
      <c r="AR32" s="1"/>
      <c r="AS32" s="1"/>
      <c r="AT32" s="1"/>
    </row>
    <row r="33" spans="1:46" ht="30" customHeight="1" x14ac:dyDescent="0.25">
      <c r="A33" s="340" t="s">
        <v>7</v>
      </c>
      <c r="B33" s="341"/>
      <c r="C33" s="219" t="s">
        <v>124</v>
      </c>
      <c r="D33" s="229" t="s">
        <v>77</v>
      </c>
      <c r="E33" s="229" t="s">
        <v>77</v>
      </c>
      <c r="F33" s="228" t="s">
        <v>77</v>
      </c>
      <c r="G33" s="213" t="s">
        <v>93</v>
      </c>
      <c r="H33" s="206" t="s">
        <v>77</v>
      </c>
      <c r="I33" s="229" t="s">
        <v>77</v>
      </c>
      <c r="J33" s="26"/>
      <c r="K33" s="80"/>
      <c r="L33" s="26"/>
      <c r="M33" s="3" t="s">
        <v>187</v>
      </c>
      <c r="N33" s="204" t="s">
        <v>101</v>
      </c>
      <c r="O33" s="371" t="s">
        <v>206</v>
      </c>
      <c r="P33" s="287" t="s">
        <v>95</v>
      </c>
      <c r="Q33" s="173"/>
      <c r="R33" s="173"/>
      <c r="AC33" s="1"/>
      <c r="AD33" s="1"/>
      <c r="AE33" s="1"/>
      <c r="AF33" s="1"/>
      <c r="AG33" s="1"/>
      <c r="AH33" s="1"/>
      <c r="AI33" s="1"/>
      <c r="AJ33" s="1"/>
      <c r="AK33" s="1"/>
      <c r="AL33" s="1"/>
      <c r="AM33" s="1"/>
      <c r="AN33" s="1"/>
      <c r="AO33" s="1"/>
      <c r="AP33" s="1"/>
      <c r="AQ33" s="1"/>
      <c r="AR33" s="1"/>
      <c r="AS33" s="1"/>
      <c r="AT33" s="1"/>
    </row>
    <row r="34" spans="1:46" ht="21" x14ac:dyDescent="0.25">
      <c r="A34" s="340"/>
      <c r="B34" s="341"/>
      <c r="C34" s="219" t="s">
        <v>125</v>
      </c>
      <c r="D34" s="234" t="s">
        <v>76</v>
      </c>
      <c r="E34" s="234" t="s">
        <v>76</v>
      </c>
      <c r="F34" s="228" t="s">
        <v>76</v>
      </c>
      <c r="G34" s="213" t="s">
        <v>93</v>
      </c>
      <c r="H34" s="206" t="s">
        <v>76</v>
      </c>
      <c r="I34" s="234" t="s">
        <v>76</v>
      </c>
      <c r="J34" s="36"/>
      <c r="K34" s="80"/>
      <c r="L34" s="36"/>
      <c r="M34" s="3" t="s">
        <v>93</v>
      </c>
      <c r="N34" s="3" t="s">
        <v>93</v>
      </c>
      <c r="O34" s="372"/>
      <c r="P34" s="287" t="s">
        <v>205</v>
      </c>
      <c r="Q34" s="173"/>
      <c r="R34" s="173"/>
      <c r="AC34" s="1"/>
      <c r="AD34" s="1"/>
      <c r="AE34" s="1"/>
      <c r="AF34" s="1"/>
      <c r="AG34" s="1"/>
      <c r="AH34" s="1"/>
      <c r="AI34" s="1"/>
      <c r="AJ34" s="1"/>
      <c r="AK34" s="1"/>
      <c r="AL34" s="1"/>
      <c r="AM34" s="1"/>
      <c r="AN34" s="1"/>
      <c r="AO34" s="1"/>
      <c r="AP34" s="1"/>
      <c r="AQ34" s="1"/>
      <c r="AR34" s="1"/>
      <c r="AS34" s="1"/>
      <c r="AT34" s="1"/>
    </row>
    <row r="35" spans="1:46" ht="75" x14ac:dyDescent="0.25">
      <c r="A35" s="340"/>
      <c r="B35" s="341"/>
      <c r="C35" s="220" t="s">
        <v>123</v>
      </c>
      <c r="D35" s="229" t="s">
        <v>76</v>
      </c>
      <c r="E35" s="229" t="s">
        <v>81</v>
      </c>
      <c r="F35" s="228" t="s">
        <v>81</v>
      </c>
      <c r="G35" s="213" t="s">
        <v>93</v>
      </c>
      <c r="H35" s="206" t="s">
        <v>81</v>
      </c>
      <c r="I35" s="234" t="s">
        <v>81</v>
      </c>
      <c r="J35" s="27"/>
      <c r="K35" s="81"/>
      <c r="L35" s="27"/>
      <c r="M35" s="3" t="s">
        <v>187</v>
      </c>
      <c r="N35" s="160" t="s">
        <v>207</v>
      </c>
      <c r="O35" s="372"/>
      <c r="P35" s="287" t="s">
        <v>95</v>
      </c>
      <c r="Q35" s="173"/>
      <c r="R35" s="173"/>
      <c r="AC35" s="1"/>
      <c r="AD35" s="1"/>
      <c r="AE35" s="1"/>
      <c r="AF35" s="1"/>
      <c r="AG35" s="1"/>
      <c r="AH35" s="1"/>
      <c r="AI35" s="1"/>
      <c r="AJ35" s="1"/>
      <c r="AK35" s="1"/>
      <c r="AL35" s="1"/>
      <c r="AM35" s="1"/>
      <c r="AN35" s="1"/>
      <c r="AO35" s="1"/>
      <c r="AP35" s="1"/>
      <c r="AQ35" s="1"/>
      <c r="AR35" s="1"/>
      <c r="AS35" s="1"/>
      <c r="AT35" s="1"/>
    </row>
    <row r="36" spans="1:46" ht="63" x14ac:dyDescent="0.25">
      <c r="A36" s="340"/>
      <c r="B36" s="341"/>
      <c r="C36" s="222" t="s">
        <v>122</v>
      </c>
      <c r="D36" s="235" t="s">
        <v>76</v>
      </c>
      <c r="E36" s="235" t="s">
        <v>81</v>
      </c>
      <c r="F36" s="228" t="s">
        <v>81</v>
      </c>
      <c r="G36" s="213" t="s">
        <v>93</v>
      </c>
      <c r="H36" s="206" t="s">
        <v>81</v>
      </c>
      <c r="I36" s="234" t="s">
        <v>81</v>
      </c>
      <c r="J36" s="27"/>
      <c r="K36" s="80"/>
      <c r="L36" s="27"/>
      <c r="M36" s="3" t="s">
        <v>187</v>
      </c>
      <c r="N36" s="204" t="s">
        <v>208</v>
      </c>
      <c r="O36" s="372"/>
      <c r="P36" s="287" t="s">
        <v>95</v>
      </c>
      <c r="Q36" s="173"/>
      <c r="R36" s="173"/>
      <c r="AC36" s="1"/>
      <c r="AD36" s="1"/>
      <c r="AE36" s="1"/>
      <c r="AF36" s="1"/>
      <c r="AG36" s="1"/>
      <c r="AH36" s="1"/>
      <c r="AI36" s="1"/>
      <c r="AJ36" s="1"/>
      <c r="AK36" s="1"/>
      <c r="AL36" s="1"/>
      <c r="AM36" s="1"/>
      <c r="AN36" s="1"/>
      <c r="AO36" s="1"/>
      <c r="AP36" s="1"/>
      <c r="AQ36" s="1"/>
      <c r="AR36" s="1"/>
      <c r="AS36" s="1"/>
      <c r="AT36" s="1"/>
    </row>
    <row r="37" spans="1:46" ht="30" x14ac:dyDescent="0.25">
      <c r="A37" s="340"/>
      <c r="B37" s="341"/>
      <c r="C37" s="221" t="s">
        <v>121</v>
      </c>
      <c r="D37" s="228" t="s">
        <v>81</v>
      </c>
      <c r="E37" s="228" t="s">
        <v>81</v>
      </c>
      <c r="F37" s="228" t="s">
        <v>81</v>
      </c>
      <c r="G37" s="213" t="s">
        <v>93</v>
      </c>
      <c r="H37" s="206" t="s">
        <v>81</v>
      </c>
      <c r="I37" s="228" t="s">
        <v>81</v>
      </c>
      <c r="J37" s="28"/>
      <c r="K37" s="80"/>
      <c r="L37" s="28"/>
      <c r="M37" s="3" t="s">
        <v>187</v>
      </c>
      <c r="N37" s="160" t="s">
        <v>155</v>
      </c>
      <c r="O37" s="373"/>
      <c r="P37" s="287" t="s">
        <v>95</v>
      </c>
      <c r="Q37" s="173"/>
      <c r="R37" s="173"/>
      <c r="AC37" s="1"/>
      <c r="AD37" s="1"/>
      <c r="AE37" s="1"/>
      <c r="AF37" s="1"/>
      <c r="AG37" s="1"/>
      <c r="AH37" s="1"/>
      <c r="AI37" s="1"/>
      <c r="AJ37" s="1"/>
      <c r="AK37" s="1"/>
      <c r="AL37" s="1"/>
      <c r="AM37" s="1"/>
      <c r="AN37" s="1"/>
      <c r="AO37" s="1"/>
      <c r="AP37" s="1"/>
      <c r="AQ37" s="1"/>
      <c r="AR37" s="1"/>
      <c r="AS37" s="1"/>
      <c r="AT37" s="1"/>
    </row>
    <row r="38" spans="1:46" ht="21" customHeight="1" x14ac:dyDescent="0.25">
      <c r="A38" s="178"/>
      <c r="B38" s="196"/>
      <c r="C38" s="83"/>
      <c r="D38" s="199"/>
      <c r="E38" s="199"/>
      <c r="F38" s="199"/>
      <c r="G38" s="200"/>
      <c r="H38" s="199"/>
      <c r="I38" s="200"/>
      <c r="J38" s="197"/>
      <c r="K38" s="184"/>
      <c r="L38" s="197"/>
      <c r="M38" s="201"/>
      <c r="N38" s="201"/>
      <c r="O38" s="202"/>
      <c r="P38" s="294"/>
      <c r="Q38" s="173"/>
      <c r="R38" s="173"/>
      <c r="AC38" s="1"/>
      <c r="AD38" s="1"/>
      <c r="AE38" s="1"/>
      <c r="AF38" s="1"/>
      <c r="AG38" s="1"/>
      <c r="AH38" s="1"/>
      <c r="AI38" s="1"/>
      <c r="AJ38" s="1"/>
      <c r="AK38" s="1"/>
      <c r="AL38" s="1"/>
      <c r="AM38" s="1"/>
      <c r="AN38" s="1"/>
      <c r="AO38" s="1"/>
      <c r="AP38" s="1"/>
      <c r="AQ38" s="1"/>
      <c r="AR38" s="1"/>
      <c r="AS38" s="1"/>
      <c r="AT38" s="1"/>
    </row>
    <row r="39" spans="1:46" ht="21" x14ac:dyDescent="0.25">
      <c r="A39" s="1"/>
      <c r="B39" s="1"/>
      <c r="C39" s="8"/>
      <c r="D39" s="69" t="s">
        <v>41</v>
      </c>
      <c r="E39" s="8"/>
      <c r="F39" s="17"/>
      <c r="G39" s="11"/>
      <c r="H39" s="8"/>
      <c r="I39" s="6"/>
      <c r="J39" s="8"/>
      <c r="L39" s="8"/>
      <c r="M39" s="5"/>
      <c r="N39" s="5"/>
      <c r="O39" s="5"/>
      <c r="P39" s="290"/>
      <c r="Q39" s="173"/>
      <c r="R39" s="173"/>
      <c r="AC39" s="1"/>
      <c r="AD39" s="1"/>
      <c r="AE39" s="1"/>
      <c r="AF39" s="1"/>
      <c r="AG39" s="1"/>
      <c r="AH39" s="1"/>
      <c r="AI39" s="1"/>
      <c r="AJ39" s="1"/>
      <c r="AK39" s="1"/>
      <c r="AL39" s="1"/>
      <c r="AM39" s="1"/>
      <c r="AN39" s="1"/>
      <c r="AO39" s="1"/>
      <c r="AP39" s="1"/>
      <c r="AQ39" s="1"/>
      <c r="AR39" s="1"/>
      <c r="AS39" s="1"/>
      <c r="AT39" s="1"/>
    </row>
    <row r="40" spans="1:46" ht="60" x14ac:dyDescent="0.25">
      <c r="A40" s="340" t="s">
        <v>3</v>
      </c>
      <c r="B40" s="341"/>
      <c r="C40" s="59" t="s">
        <v>4</v>
      </c>
      <c r="D40" s="229" t="s">
        <v>77</v>
      </c>
      <c r="E40" s="229" t="s">
        <v>77</v>
      </c>
      <c r="F40" s="228" t="s">
        <v>77</v>
      </c>
      <c r="G40" s="213" t="s">
        <v>93</v>
      </c>
      <c r="H40" s="206" t="s">
        <v>77</v>
      </c>
      <c r="I40" s="229" t="s">
        <v>77</v>
      </c>
      <c r="J40" s="165"/>
      <c r="K40" s="166"/>
      <c r="L40" s="165"/>
      <c r="M40" s="3" t="s">
        <v>93</v>
      </c>
      <c r="N40" s="204" t="s">
        <v>182</v>
      </c>
      <c r="O40" s="254" t="s">
        <v>181</v>
      </c>
      <c r="P40" s="287" t="s">
        <v>24</v>
      </c>
      <c r="Q40" s="173"/>
      <c r="R40" s="173"/>
      <c r="AC40" s="1"/>
      <c r="AD40" s="1"/>
      <c r="AE40" s="1"/>
      <c r="AF40" s="1"/>
      <c r="AG40" s="1"/>
      <c r="AH40" s="1"/>
      <c r="AI40" s="1"/>
      <c r="AJ40" s="1"/>
      <c r="AK40" s="1"/>
      <c r="AL40" s="1"/>
      <c r="AM40" s="1"/>
      <c r="AN40" s="1"/>
      <c r="AO40" s="1"/>
      <c r="AP40" s="1"/>
      <c r="AQ40" s="1"/>
      <c r="AR40" s="1"/>
      <c r="AS40" s="1"/>
      <c r="AT40" s="1"/>
    </row>
    <row r="41" spans="1:46" ht="21" x14ac:dyDescent="0.25">
      <c r="A41" s="340"/>
      <c r="B41" s="341"/>
      <c r="C41" s="83" t="s">
        <v>10</v>
      </c>
      <c r="D41" s="229" t="s">
        <v>146</v>
      </c>
      <c r="E41" s="229" t="s">
        <v>146</v>
      </c>
      <c r="F41" s="229" t="s">
        <v>146</v>
      </c>
      <c r="G41" s="213" t="s">
        <v>93</v>
      </c>
      <c r="H41" s="206" t="s">
        <v>146</v>
      </c>
      <c r="I41" s="229" t="s">
        <v>146</v>
      </c>
      <c r="J41" s="165"/>
      <c r="K41" s="166"/>
      <c r="L41" s="165"/>
      <c r="M41" s="3" t="s">
        <v>93</v>
      </c>
      <c r="N41" s="3" t="s">
        <v>93</v>
      </c>
      <c r="O41" s="254" t="s">
        <v>209</v>
      </c>
      <c r="P41" s="287" t="s">
        <v>205</v>
      </c>
      <c r="Q41" s="173"/>
      <c r="R41" s="173"/>
      <c r="AC41" s="1"/>
      <c r="AD41" s="1"/>
      <c r="AE41" s="1"/>
      <c r="AF41" s="1"/>
      <c r="AG41" s="1"/>
      <c r="AH41" s="1"/>
      <c r="AI41" s="1"/>
      <c r="AJ41" s="1"/>
      <c r="AK41" s="1"/>
      <c r="AL41" s="1"/>
      <c r="AM41" s="1"/>
      <c r="AN41" s="1"/>
      <c r="AO41" s="1"/>
      <c r="AP41" s="1"/>
      <c r="AQ41" s="1"/>
      <c r="AR41" s="1"/>
      <c r="AS41" s="1"/>
      <c r="AT41" s="1"/>
    </row>
    <row r="42" spans="1:46" ht="30" x14ac:dyDescent="0.25">
      <c r="A42" s="340"/>
      <c r="B42" s="341"/>
      <c r="C42" s="59" t="str">
        <f>C57</f>
        <v>Others Quota</v>
      </c>
      <c r="D42" s="229" t="s">
        <v>81</v>
      </c>
      <c r="E42" s="229" t="s">
        <v>81</v>
      </c>
      <c r="F42" s="232" t="s">
        <v>81</v>
      </c>
      <c r="G42" s="213" t="s">
        <v>93</v>
      </c>
      <c r="H42" s="206" t="s">
        <v>81</v>
      </c>
      <c r="I42" s="229" t="s">
        <v>81</v>
      </c>
      <c r="J42" s="165"/>
      <c r="K42" s="167"/>
      <c r="L42" s="165"/>
      <c r="M42" s="3" t="s">
        <v>93</v>
      </c>
      <c r="N42" s="204" t="s">
        <v>367</v>
      </c>
      <c r="O42" s="254" t="s">
        <v>128</v>
      </c>
      <c r="P42" s="287" t="s">
        <v>177</v>
      </c>
      <c r="Q42" s="173"/>
      <c r="R42" s="173"/>
      <c r="AC42" s="1"/>
      <c r="AD42" s="1"/>
      <c r="AE42" s="1"/>
      <c r="AF42" s="1"/>
      <c r="AG42" s="1"/>
      <c r="AH42" s="1"/>
      <c r="AI42" s="1"/>
      <c r="AJ42" s="1"/>
      <c r="AK42" s="1"/>
      <c r="AL42" s="1"/>
      <c r="AM42" s="1"/>
      <c r="AN42" s="1"/>
      <c r="AO42" s="1"/>
      <c r="AP42" s="1"/>
      <c r="AQ42" s="1"/>
      <c r="AR42" s="1"/>
      <c r="AS42" s="1"/>
      <c r="AT42" s="1"/>
    </row>
    <row r="43" spans="1:46" ht="30" x14ac:dyDescent="0.25">
      <c r="A43" s="340"/>
      <c r="B43" s="341"/>
      <c r="C43" s="307" t="s">
        <v>286</v>
      </c>
      <c r="D43" s="229" t="s">
        <v>81</v>
      </c>
      <c r="E43" s="229" t="s">
        <v>81</v>
      </c>
      <c r="F43" s="229" t="s">
        <v>81</v>
      </c>
      <c r="G43" s="214" t="s">
        <v>93</v>
      </c>
      <c r="H43" s="206" t="s">
        <v>81</v>
      </c>
      <c r="I43" s="229" t="s">
        <v>93</v>
      </c>
      <c r="J43" s="308"/>
      <c r="K43" s="167"/>
      <c r="L43" s="308"/>
      <c r="M43" s="3" t="s">
        <v>93</v>
      </c>
      <c r="N43" s="204" t="s">
        <v>404</v>
      </c>
      <c r="O43" s="253" t="s">
        <v>261</v>
      </c>
      <c r="P43" s="310" t="s">
        <v>177</v>
      </c>
      <c r="Q43" s="173"/>
      <c r="R43" s="173"/>
      <c r="AC43" s="1"/>
      <c r="AD43" s="1"/>
      <c r="AE43" s="1"/>
      <c r="AF43" s="1"/>
      <c r="AG43" s="1"/>
      <c r="AH43" s="1"/>
      <c r="AI43" s="1"/>
      <c r="AJ43" s="1"/>
      <c r="AK43" s="1"/>
      <c r="AL43" s="1"/>
      <c r="AM43" s="1"/>
      <c r="AN43" s="1"/>
      <c r="AO43" s="1"/>
      <c r="AP43" s="1"/>
      <c r="AQ43" s="1"/>
      <c r="AR43" s="1"/>
      <c r="AS43" s="1"/>
      <c r="AT43" s="1"/>
    </row>
    <row r="44" spans="1:46" ht="21" x14ac:dyDescent="0.25">
      <c r="A44" s="340"/>
      <c r="B44" s="341"/>
      <c r="C44" s="60" t="str">
        <f t="shared" ref="C44:C45" si="9">C58</f>
        <v>Remove TAC</v>
      </c>
      <c r="D44" s="229" t="s">
        <v>76</v>
      </c>
      <c r="E44" s="229" t="s">
        <v>76</v>
      </c>
      <c r="F44" s="228" t="s">
        <v>76</v>
      </c>
      <c r="G44" s="213" t="s">
        <v>93</v>
      </c>
      <c r="H44" s="206" t="s">
        <v>76</v>
      </c>
      <c r="I44" s="229" t="s">
        <v>76</v>
      </c>
      <c r="J44" s="165"/>
      <c r="K44" s="166"/>
      <c r="L44" s="165"/>
      <c r="M44" s="3" t="s">
        <v>93</v>
      </c>
      <c r="N44" s="29" t="s">
        <v>93</v>
      </c>
      <c r="O44" s="254" t="s">
        <v>103</v>
      </c>
      <c r="P44" s="287" t="s">
        <v>205</v>
      </c>
      <c r="Q44" s="173"/>
      <c r="R44" s="173"/>
      <c r="AC44" s="1"/>
      <c r="AD44" s="1"/>
      <c r="AE44" s="1"/>
      <c r="AF44" s="1"/>
      <c r="AG44" s="1"/>
      <c r="AH44" s="1"/>
      <c r="AI44" s="1"/>
      <c r="AJ44" s="1"/>
      <c r="AK44" s="1"/>
      <c r="AL44" s="1"/>
      <c r="AM44" s="1"/>
      <c r="AN44" s="1"/>
      <c r="AO44" s="1"/>
      <c r="AP44" s="1"/>
      <c r="AQ44" s="1"/>
      <c r="AR44" s="1"/>
      <c r="AS44" s="1"/>
      <c r="AT44" s="1"/>
    </row>
    <row r="45" spans="1:46" ht="30" x14ac:dyDescent="0.25">
      <c r="A45" s="340"/>
      <c r="B45" s="341"/>
      <c r="C45" s="59" t="str">
        <f t="shared" si="9"/>
        <v xml:space="preserve">Merge TAC regions </v>
      </c>
      <c r="D45" s="228" t="s">
        <v>76</v>
      </c>
      <c r="E45" s="229" t="s">
        <v>76</v>
      </c>
      <c r="F45" s="228" t="s">
        <v>76</v>
      </c>
      <c r="G45" s="213" t="s">
        <v>93</v>
      </c>
      <c r="H45" s="206" t="s">
        <v>76</v>
      </c>
      <c r="I45" s="229" t="s">
        <v>76</v>
      </c>
      <c r="J45" s="165"/>
      <c r="K45" s="166"/>
      <c r="L45" s="165"/>
      <c r="M45" s="3" t="s">
        <v>93</v>
      </c>
      <c r="N45" s="29" t="s">
        <v>93</v>
      </c>
      <c r="O45" s="254" t="s">
        <v>405</v>
      </c>
      <c r="P45" s="287" t="s">
        <v>205</v>
      </c>
      <c r="Q45" s="173"/>
      <c r="R45" s="173"/>
      <c r="AC45" s="1"/>
      <c r="AD45" s="1"/>
      <c r="AE45" s="1"/>
      <c r="AF45" s="1"/>
      <c r="AG45" s="1"/>
      <c r="AH45" s="1"/>
      <c r="AI45" s="1"/>
      <c r="AJ45" s="1"/>
      <c r="AK45" s="1"/>
      <c r="AL45" s="1"/>
      <c r="AM45" s="1"/>
      <c r="AN45" s="1"/>
      <c r="AO45" s="1"/>
      <c r="AP45" s="1"/>
      <c r="AQ45" s="1"/>
      <c r="AR45" s="1"/>
      <c r="AS45" s="1"/>
      <c r="AT45" s="1"/>
    </row>
    <row r="46" spans="1:46" ht="18.75" x14ac:dyDescent="0.25">
      <c r="A46" s="1"/>
      <c r="B46" s="1"/>
      <c r="C46" s="1"/>
      <c r="D46" s="1"/>
      <c r="E46" s="1"/>
      <c r="F46" s="6"/>
      <c r="G46" s="122"/>
      <c r="H46" s="1"/>
      <c r="I46" s="6"/>
      <c r="J46" s="1"/>
      <c r="K46" s="6"/>
      <c r="L46" s="1"/>
      <c r="M46" s="5"/>
      <c r="N46" s="5"/>
      <c r="O46" s="5"/>
      <c r="P46" s="299"/>
      <c r="Q46" s="173"/>
      <c r="R46" s="173"/>
      <c r="AC46" s="1"/>
      <c r="AD46" s="1"/>
      <c r="AE46" s="1"/>
      <c r="AF46" s="1"/>
      <c r="AG46" s="1"/>
      <c r="AH46" s="1"/>
      <c r="AI46" s="1"/>
      <c r="AJ46" s="1"/>
      <c r="AK46" s="1"/>
      <c r="AL46" s="1"/>
      <c r="AM46" s="1"/>
      <c r="AN46" s="1"/>
      <c r="AO46" s="1"/>
      <c r="AP46" s="1"/>
      <c r="AQ46" s="1"/>
      <c r="AR46" s="1"/>
      <c r="AS46" s="1"/>
      <c r="AT46" s="1"/>
    </row>
    <row r="47" spans="1:46" ht="34.5" customHeight="1" x14ac:dyDescent="0.25">
      <c r="A47" s="1"/>
      <c r="B47" s="1"/>
      <c r="C47" s="79" t="s">
        <v>38</v>
      </c>
      <c r="D47" s="70" t="s">
        <v>40</v>
      </c>
      <c r="E47" s="37"/>
      <c r="F47" s="7"/>
      <c r="G47" s="121"/>
      <c r="H47" s="37"/>
      <c r="I47" s="7"/>
      <c r="J47" s="37"/>
      <c r="L47" s="37"/>
      <c r="M47" s="5"/>
      <c r="N47" s="5"/>
      <c r="O47" s="5"/>
      <c r="P47" s="299"/>
      <c r="Q47" s="173"/>
      <c r="R47" s="173"/>
      <c r="AC47" s="1"/>
      <c r="AD47" s="1"/>
      <c r="AE47" s="1"/>
      <c r="AF47" s="1"/>
      <c r="AG47" s="1"/>
      <c r="AH47" s="1"/>
      <c r="AI47" s="1"/>
      <c r="AJ47" s="1"/>
      <c r="AK47" s="1"/>
      <c r="AL47" s="1"/>
      <c r="AM47" s="1"/>
      <c r="AN47" s="1"/>
      <c r="AO47" s="1"/>
      <c r="AP47" s="1"/>
      <c r="AQ47" s="1"/>
      <c r="AR47" s="1"/>
      <c r="AS47" s="1"/>
      <c r="AT47" s="1"/>
    </row>
    <row r="48" spans="1:46" ht="21" x14ac:dyDescent="0.25">
      <c r="A48" s="340" t="s">
        <v>2</v>
      </c>
      <c r="B48" s="341"/>
      <c r="C48" s="57" t="s">
        <v>14</v>
      </c>
      <c r="D48" s="235" t="s">
        <v>76</v>
      </c>
      <c r="E48" s="235" t="s">
        <v>76</v>
      </c>
      <c r="F48" s="228" t="s">
        <v>76</v>
      </c>
      <c r="G48" s="213" t="s">
        <v>93</v>
      </c>
      <c r="H48" s="206" t="s">
        <v>76</v>
      </c>
      <c r="I48" s="229" t="s">
        <v>76</v>
      </c>
      <c r="J48" s="164"/>
      <c r="K48" s="166"/>
      <c r="L48" s="164"/>
      <c r="M48" s="168" t="s">
        <v>93</v>
      </c>
      <c r="N48" s="29" t="s">
        <v>93</v>
      </c>
      <c r="O48" s="254" t="s">
        <v>154</v>
      </c>
      <c r="P48" s="287" t="s">
        <v>205</v>
      </c>
      <c r="Q48" s="173"/>
      <c r="R48" s="173"/>
      <c r="AC48" s="1"/>
      <c r="AD48" s="1"/>
      <c r="AE48" s="1"/>
      <c r="AF48" s="1"/>
      <c r="AG48" s="1"/>
      <c r="AH48" s="1"/>
      <c r="AI48" s="1"/>
      <c r="AJ48" s="1"/>
      <c r="AK48" s="1"/>
      <c r="AL48" s="1"/>
      <c r="AM48" s="1"/>
      <c r="AN48" s="1"/>
      <c r="AO48" s="1"/>
      <c r="AP48" s="1"/>
      <c r="AQ48" s="1"/>
      <c r="AR48" s="1"/>
      <c r="AS48" s="1"/>
      <c r="AT48" s="1"/>
    </row>
    <row r="49" spans="1:46" s="1" customFormat="1" ht="21" x14ac:dyDescent="0.25">
      <c r="A49" s="340"/>
      <c r="B49" s="341"/>
      <c r="C49" s="63" t="s">
        <v>30</v>
      </c>
      <c r="D49" s="228" t="s">
        <v>76</v>
      </c>
      <c r="E49" s="228" t="s">
        <v>76</v>
      </c>
      <c r="F49" s="232" t="s">
        <v>76</v>
      </c>
      <c r="G49" s="213" t="s">
        <v>93</v>
      </c>
      <c r="H49" s="206" t="s">
        <v>76</v>
      </c>
      <c r="I49" s="229" t="s">
        <v>76</v>
      </c>
      <c r="J49" s="164"/>
      <c r="K49" s="167"/>
      <c r="L49" s="164"/>
      <c r="M49" s="168" t="s">
        <v>93</v>
      </c>
      <c r="N49" s="29" t="s">
        <v>252</v>
      </c>
      <c r="O49" s="254" t="s">
        <v>210</v>
      </c>
      <c r="P49" s="287" t="s">
        <v>205</v>
      </c>
      <c r="Q49" s="173"/>
      <c r="R49" s="173"/>
    </row>
    <row r="50" spans="1:46" s="1" customFormat="1" ht="21" x14ac:dyDescent="0.35">
      <c r="A50" s="340"/>
      <c r="B50" s="341"/>
      <c r="C50" s="217" t="s">
        <v>31</v>
      </c>
      <c r="D50" s="235" t="s">
        <v>77</v>
      </c>
      <c r="E50" s="235" t="s">
        <v>77</v>
      </c>
      <c r="F50" s="235" t="s">
        <v>77</v>
      </c>
      <c r="G50" s="213" t="s">
        <v>93</v>
      </c>
      <c r="H50" s="212" t="s">
        <v>77</v>
      </c>
      <c r="I50" s="234" t="s">
        <v>77</v>
      </c>
      <c r="J50" s="164"/>
      <c r="K50" s="218"/>
      <c r="L50" s="164"/>
      <c r="M50" s="3" t="s">
        <v>93</v>
      </c>
      <c r="N50" s="318" t="s">
        <v>183</v>
      </c>
      <c r="O50" s="295" t="s">
        <v>132</v>
      </c>
      <c r="P50" s="287" t="s">
        <v>24</v>
      </c>
      <c r="Q50" s="173"/>
      <c r="R50" s="173"/>
    </row>
    <row r="51" spans="1:46" s="1" customFormat="1" ht="21" customHeight="1" x14ac:dyDescent="0.35">
      <c r="A51" s="340"/>
      <c r="B51" s="341"/>
      <c r="C51" s="216"/>
      <c r="D51" s="228"/>
      <c r="E51" s="228"/>
      <c r="F51" s="228"/>
      <c r="G51" s="228"/>
      <c r="H51" s="228"/>
      <c r="I51" s="228"/>
      <c r="J51" s="40"/>
      <c r="K51" s="276"/>
      <c r="L51" s="40"/>
      <c r="M51" s="277"/>
      <c r="N51" s="277"/>
      <c r="O51" s="170"/>
      <c r="P51" s="298"/>
      <c r="Q51" s="173"/>
      <c r="R51" s="173"/>
    </row>
    <row r="52" spans="1:46" s="1" customFormat="1" ht="21" customHeight="1" x14ac:dyDescent="0.35">
      <c r="A52" s="340"/>
      <c r="B52" s="341"/>
      <c r="C52" s="216"/>
      <c r="D52" s="228"/>
      <c r="E52" s="228"/>
      <c r="F52" s="228"/>
      <c r="G52" s="228"/>
      <c r="H52" s="228"/>
      <c r="I52" s="228"/>
      <c r="J52" s="40"/>
      <c r="K52" s="276"/>
      <c r="L52" s="40"/>
      <c r="M52" s="277"/>
      <c r="N52" s="277"/>
      <c r="O52" s="170"/>
      <c r="P52" s="298"/>
      <c r="Q52" s="173"/>
      <c r="R52" s="173"/>
    </row>
    <row r="53" spans="1:46" ht="21.75" thickBot="1" x14ac:dyDescent="0.3">
      <c r="A53" s="1"/>
      <c r="B53" s="1"/>
      <c r="C53" s="4"/>
      <c r="D53" s="4"/>
      <c r="E53" s="4"/>
      <c r="F53" s="6"/>
      <c r="G53" s="16"/>
      <c r="H53" s="4"/>
      <c r="I53" s="6"/>
      <c r="J53" s="4"/>
      <c r="K53" s="16"/>
      <c r="L53" s="4"/>
      <c r="M53" s="5"/>
      <c r="N53" s="5"/>
      <c r="O53" s="16"/>
      <c r="Q53" s="173"/>
      <c r="R53" s="173"/>
      <c r="AC53" s="1"/>
      <c r="AD53" s="1"/>
      <c r="AE53" s="1"/>
      <c r="AF53" s="1"/>
      <c r="AG53" s="1"/>
      <c r="AH53" s="1"/>
      <c r="AI53" s="1"/>
      <c r="AJ53" s="1"/>
      <c r="AK53" s="1"/>
      <c r="AL53" s="1"/>
      <c r="AM53" s="1"/>
      <c r="AN53" s="1"/>
      <c r="AO53" s="1"/>
      <c r="AP53" s="1"/>
      <c r="AQ53" s="1"/>
      <c r="AR53" s="1"/>
      <c r="AS53" s="1"/>
      <c r="AT53" s="1"/>
    </row>
    <row r="54" spans="1:46" ht="105.75" customHeight="1" thickBot="1" x14ac:dyDescent="0.3">
      <c r="A54" s="335" t="s">
        <v>255</v>
      </c>
      <c r="B54" s="336"/>
      <c r="C54" s="336"/>
      <c r="D54" s="342" t="s">
        <v>418</v>
      </c>
      <c r="E54" s="336"/>
      <c r="F54" s="336"/>
      <c r="G54" s="336"/>
      <c r="H54" s="336"/>
      <c r="I54" s="343"/>
      <c r="J54" s="123"/>
      <c r="K54" s="111"/>
      <c r="L54" s="177"/>
      <c r="M54" s="32"/>
      <c r="N54" s="32"/>
      <c r="O54" s="32"/>
      <c r="P54" s="32"/>
      <c r="Q54" s="332"/>
      <c r="R54" s="332"/>
      <c r="AC54" s="1"/>
      <c r="AD54" s="1"/>
      <c r="AE54" s="1"/>
      <c r="AF54" s="1"/>
      <c r="AG54" s="1"/>
      <c r="AH54" s="1"/>
      <c r="AI54" s="1"/>
      <c r="AJ54" s="1"/>
      <c r="AK54" s="1"/>
      <c r="AL54" s="1"/>
      <c r="AM54" s="1"/>
      <c r="AN54" s="1"/>
      <c r="AO54" s="1"/>
      <c r="AP54" s="1"/>
      <c r="AQ54" s="1"/>
      <c r="AR54" s="1"/>
      <c r="AS54" s="1"/>
      <c r="AT54" s="1"/>
    </row>
    <row r="55" spans="1:46" ht="23.25" hidden="1" x14ac:dyDescent="0.35">
      <c r="A55" s="19"/>
      <c r="B55" s="20"/>
      <c r="C55" s="6"/>
      <c r="D55" s="6"/>
      <c r="E55" s="6"/>
      <c r="F55" s="5"/>
      <c r="G55" s="120"/>
      <c r="H55" s="6"/>
      <c r="I55" s="5"/>
      <c r="J55" s="6"/>
      <c r="K55" s="5"/>
      <c r="L55" s="6"/>
      <c r="M55" s="5"/>
      <c r="N55" s="5"/>
      <c r="O55" s="5"/>
      <c r="Q55" s="173"/>
      <c r="R55" s="173"/>
      <c r="AC55" s="1"/>
      <c r="AD55" s="1"/>
      <c r="AE55" s="1"/>
      <c r="AF55" s="1"/>
      <c r="AG55" s="1"/>
      <c r="AH55" s="1"/>
      <c r="AI55" s="1"/>
      <c r="AJ55" s="1"/>
      <c r="AK55" s="1"/>
      <c r="AL55" s="1"/>
      <c r="AM55" s="1"/>
      <c r="AN55" s="1"/>
      <c r="AO55" s="1"/>
      <c r="AP55" s="1"/>
      <c r="AQ55" s="1"/>
      <c r="AR55" s="1"/>
      <c r="AS55" s="1"/>
      <c r="AT55" s="1"/>
    </row>
    <row r="56" spans="1:46" ht="21" hidden="1" x14ac:dyDescent="0.25">
      <c r="A56" s="1"/>
      <c r="B56" s="1"/>
      <c r="C56" s="17"/>
      <c r="D56" s="71" t="s">
        <v>39</v>
      </c>
      <c r="E56" s="17"/>
      <c r="F56" s="7"/>
      <c r="G56" s="121"/>
      <c r="H56" s="17"/>
      <c r="I56" s="7"/>
      <c r="J56" s="17"/>
      <c r="L56" s="17"/>
      <c r="M56" s="5"/>
      <c r="N56" s="5"/>
      <c r="O56" s="17"/>
      <c r="Q56" s="173"/>
      <c r="R56" s="173"/>
      <c r="AC56" s="1"/>
      <c r="AD56" s="1"/>
      <c r="AE56" s="1"/>
      <c r="AF56" s="1"/>
      <c r="AG56" s="1"/>
      <c r="AH56" s="1"/>
      <c r="AI56" s="1"/>
      <c r="AJ56" s="1"/>
      <c r="AK56" s="1"/>
      <c r="AL56" s="1"/>
      <c r="AM56" s="1"/>
      <c r="AN56" s="1"/>
      <c r="AO56" s="1"/>
      <c r="AP56" s="1"/>
      <c r="AQ56" s="1"/>
      <c r="AR56" s="1"/>
      <c r="AS56" s="1"/>
      <c r="AT56" s="1"/>
    </row>
    <row r="57" spans="1:46" ht="21" hidden="1" customHeight="1" x14ac:dyDescent="0.25">
      <c r="A57" s="333" t="s">
        <v>32</v>
      </c>
      <c r="B57" s="334"/>
      <c r="C57" s="42" t="s">
        <v>11</v>
      </c>
      <c r="D57" s="13" t="s">
        <v>78</v>
      </c>
      <c r="E57" s="13" t="s">
        <v>78</v>
      </c>
      <c r="F57" s="154" t="s">
        <v>78</v>
      </c>
      <c r="G57" s="43"/>
      <c r="H57" s="154" t="s">
        <v>78</v>
      </c>
      <c r="I57" s="45"/>
      <c r="J57" s="13"/>
      <c r="K57" s="80"/>
      <c r="L57" s="13"/>
      <c r="M57" s="15"/>
      <c r="N57" s="30"/>
      <c r="P57" s="68"/>
      <c r="Q57" s="173"/>
      <c r="R57" s="173"/>
      <c r="AC57" s="1"/>
      <c r="AD57" s="1"/>
      <c r="AE57" s="1"/>
      <c r="AF57" s="1"/>
      <c r="AG57" s="1"/>
      <c r="AH57" s="1"/>
      <c r="AI57" s="1"/>
      <c r="AJ57" s="1"/>
      <c r="AK57" s="1"/>
      <c r="AL57" s="1"/>
      <c r="AM57" s="1"/>
      <c r="AN57" s="1"/>
      <c r="AO57" s="1"/>
      <c r="AP57" s="1"/>
      <c r="AQ57" s="1"/>
      <c r="AR57" s="1"/>
      <c r="AS57" s="1"/>
      <c r="AT57" s="1"/>
    </row>
    <row r="58" spans="1:46" ht="21" hidden="1" customHeight="1" x14ac:dyDescent="0.25">
      <c r="A58" s="333"/>
      <c r="B58" s="334"/>
      <c r="C58" s="59" t="s">
        <v>5</v>
      </c>
      <c r="D58" s="38"/>
      <c r="E58" s="38"/>
      <c r="F58" s="77"/>
      <c r="G58" s="44"/>
      <c r="H58" s="154"/>
      <c r="I58" s="118"/>
      <c r="J58" s="38"/>
      <c r="K58" s="81"/>
      <c r="L58" s="38"/>
      <c r="M58" s="21"/>
      <c r="N58" s="31"/>
      <c r="O58" s="2"/>
      <c r="P58" s="68"/>
      <c r="Q58" s="173"/>
      <c r="R58" s="173"/>
      <c r="AC58" s="1"/>
      <c r="AD58" s="1"/>
      <c r="AE58" s="1"/>
      <c r="AF58" s="1"/>
      <c r="AG58" s="1"/>
      <c r="AH58" s="1"/>
      <c r="AI58" s="1"/>
      <c r="AJ58" s="1"/>
      <c r="AK58" s="1"/>
      <c r="AL58" s="1"/>
      <c r="AM58" s="1"/>
      <c r="AN58" s="1"/>
      <c r="AO58" s="1"/>
      <c r="AP58" s="1"/>
      <c r="AQ58" s="1"/>
      <c r="AR58" s="1"/>
      <c r="AS58" s="1"/>
      <c r="AT58" s="1"/>
    </row>
    <row r="59" spans="1:46" ht="21" hidden="1" customHeight="1" x14ac:dyDescent="0.25">
      <c r="A59" s="333"/>
      <c r="B59" s="334"/>
      <c r="C59" s="59" t="s">
        <v>6</v>
      </c>
      <c r="D59" s="12"/>
      <c r="E59" s="12"/>
      <c r="F59" s="154"/>
      <c r="G59" s="43"/>
      <c r="H59" s="154"/>
      <c r="I59" s="119"/>
      <c r="J59" s="12"/>
      <c r="K59" s="80"/>
      <c r="L59" s="12"/>
      <c r="M59" s="15"/>
      <c r="N59" s="30"/>
      <c r="O59" s="18"/>
      <c r="P59" s="68"/>
      <c r="Q59" s="173"/>
      <c r="R59" s="173"/>
      <c r="AC59" s="1"/>
      <c r="AD59" s="1"/>
      <c r="AE59" s="1"/>
      <c r="AF59" s="1"/>
      <c r="AG59" s="1"/>
      <c r="AH59" s="1"/>
      <c r="AI59" s="1"/>
      <c r="AJ59" s="1"/>
      <c r="AK59" s="1"/>
      <c r="AL59" s="1"/>
      <c r="AM59" s="1"/>
      <c r="AN59" s="1"/>
      <c r="AO59" s="1"/>
      <c r="AP59" s="1"/>
      <c r="AQ59" s="1"/>
      <c r="AR59" s="1"/>
      <c r="AS59" s="1"/>
      <c r="AT59" s="1"/>
    </row>
    <row r="60" spans="1:46" ht="21" hidden="1" customHeight="1" x14ac:dyDescent="0.3">
      <c r="A60" s="333"/>
      <c r="B60" s="334"/>
      <c r="C60" s="42" t="s">
        <v>16</v>
      </c>
      <c r="D60" s="39"/>
      <c r="E60" s="39"/>
      <c r="F60" s="154"/>
      <c r="G60" s="44"/>
      <c r="H60" s="154"/>
      <c r="I60" s="45"/>
      <c r="J60" s="39"/>
      <c r="K60" s="80"/>
      <c r="L60" s="39"/>
      <c r="M60" s="15"/>
      <c r="N60" s="15"/>
      <c r="O60" s="171"/>
      <c r="P60" s="169"/>
      <c r="Q60" s="173"/>
      <c r="R60" s="173"/>
      <c r="AC60" s="1"/>
      <c r="AD60" s="1"/>
      <c r="AE60" s="1"/>
      <c r="AF60" s="1"/>
      <c r="AG60" s="1"/>
      <c r="AH60" s="1"/>
      <c r="AI60" s="1"/>
      <c r="AJ60" s="1"/>
      <c r="AK60" s="1"/>
      <c r="AL60" s="1"/>
      <c r="AM60" s="1"/>
      <c r="AN60" s="1"/>
      <c r="AO60" s="1"/>
      <c r="AP60" s="1"/>
      <c r="AQ60" s="1"/>
      <c r="AR60" s="1"/>
      <c r="AS60" s="1"/>
      <c r="AT60" s="1"/>
    </row>
    <row r="61" spans="1:46" ht="21" hidden="1" customHeight="1" x14ac:dyDescent="0.3">
      <c r="A61" s="333"/>
      <c r="B61" s="334"/>
      <c r="C61" s="61" t="s">
        <v>15</v>
      </c>
      <c r="D61" s="24"/>
      <c r="E61" s="24"/>
      <c r="F61" s="154"/>
      <c r="G61" s="43"/>
      <c r="H61" s="154"/>
      <c r="I61" s="45"/>
      <c r="J61" s="24"/>
      <c r="K61" s="80"/>
      <c r="L61" s="24"/>
      <c r="M61" s="15"/>
      <c r="N61" s="15"/>
      <c r="O61" s="171"/>
      <c r="P61" s="169"/>
      <c r="Q61" s="173"/>
      <c r="R61" s="173"/>
      <c r="AC61" s="1"/>
      <c r="AD61" s="1"/>
      <c r="AE61" s="1"/>
      <c r="AF61" s="1"/>
      <c r="AG61" s="1"/>
      <c r="AH61" s="1"/>
      <c r="AI61" s="1"/>
      <c r="AJ61" s="1"/>
      <c r="AK61" s="1"/>
      <c r="AL61" s="1"/>
      <c r="AM61" s="1"/>
      <c r="AN61" s="1"/>
      <c r="AO61" s="1"/>
      <c r="AP61" s="1"/>
      <c r="AQ61" s="1"/>
      <c r="AR61" s="1"/>
      <c r="AS61" s="1"/>
      <c r="AT61" s="1"/>
    </row>
    <row r="62" spans="1:46" ht="21" hidden="1" customHeight="1" x14ac:dyDescent="0.3">
      <c r="A62" s="333"/>
      <c r="B62" s="334"/>
      <c r="C62" s="58"/>
      <c r="D62" s="25"/>
      <c r="E62" s="25"/>
      <c r="F62" s="77"/>
      <c r="G62" s="43"/>
      <c r="H62" s="154"/>
      <c r="I62" s="45"/>
      <c r="J62" s="25"/>
      <c r="K62" s="81"/>
      <c r="L62" s="25"/>
      <c r="M62" s="15"/>
      <c r="N62" s="30"/>
      <c r="O62" s="171"/>
      <c r="P62" s="169"/>
      <c r="Q62" s="173"/>
      <c r="R62" s="173"/>
      <c r="AC62" s="1"/>
      <c r="AD62" s="1"/>
      <c r="AE62" s="1"/>
      <c r="AF62" s="1"/>
      <c r="AG62" s="1"/>
      <c r="AH62" s="1"/>
      <c r="AI62" s="1"/>
      <c r="AJ62" s="1"/>
      <c r="AK62" s="1"/>
      <c r="AL62" s="1"/>
      <c r="AM62" s="1"/>
      <c r="AN62" s="1"/>
      <c r="AO62" s="1"/>
      <c r="AP62" s="1"/>
      <c r="AQ62" s="1"/>
      <c r="AR62" s="1"/>
      <c r="AS62" s="1"/>
      <c r="AT62" s="1"/>
    </row>
    <row r="63" spans="1:46" ht="21.75" hidden="1" thickBot="1" x14ac:dyDescent="0.3">
      <c r="A63" s="22"/>
      <c r="B63" s="22"/>
      <c r="C63" s="23"/>
      <c r="D63" s="6"/>
      <c r="E63" s="6"/>
      <c r="F63" s="6"/>
      <c r="G63" s="23"/>
      <c r="H63" s="23"/>
      <c r="I63" s="23"/>
      <c r="J63" s="23"/>
      <c r="K63" s="23"/>
      <c r="L63" s="23"/>
      <c r="M63" s="16"/>
      <c r="N63" s="16"/>
      <c r="O63" s="161" t="s">
        <v>79</v>
      </c>
      <c r="Q63" s="173"/>
      <c r="R63" s="173"/>
      <c r="AC63" s="1"/>
      <c r="AD63" s="1"/>
      <c r="AE63" s="1"/>
      <c r="AF63" s="1"/>
      <c r="AG63" s="1"/>
      <c r="AH63" s="1"/>
      <c r="AI63" s="1"/>
      <c r="AJ63" s="1"/>
      <c r="AK63" s="1"/>
      <c r="AL63" s="1"/>
      <c r="AM63" s="1"/>
      <c r="AN63" s="1"/>
      <c r="AO63" s="1"/>
      <c r="AP63" s="1"/>
      <c r="AQ63" s="1"/>
      <c r="AR63" s="1"/>
      <c r="AS63" s="1"/>
      <c r="AT63" s="1"/>
    </row>
    <row r="64" spans="1:46" ht="60" hidden="1" customHeight="1" x14ac:dyDescent="0.35">
      <c r="A64" s="335" t="s">
        <v>29</v>
      </c>
      <c r="B64" s="336"/>
      <c r="C64" s="336"/>
      <c r="D64" s="123" t="s">
        <v>80</v>
      </c>
      <c r="E64" s="123"/>
      <c r="F64" s="111"/>
      <c r="G64" s="113"/>
      <c r="H64" s="177"/>
      <c r="I64" s="112"/>
      <c r="J64" s="123"/>
      <c r="K64" s="111"/>
      <c r="L64" s="177"/>
      <c r="M64" s="33"/>
      <c r="N64" s="32"/>
      <c r="O64" s="32"/>
      <c r="P64" s="32"/>
      <c r="Q64" s="173"/>
      <c r="R64" s="173"/>
      <c r="AC64" s="1"/>
      <c r="AD64" s="1"/>
      <c r="AE64" s="1"/>
      <c r="AF64" s="1"/>
      <c r="AG64" s="1"/>
      <c r="AH64" s="1"/>
      <c r="AI64" s="1"/>
      <c r="AJ64" s="1"/>
      <c r="AK64" s="1"/>
      <c r="AL64" s="1"/>
      <c r="AM64" s="1"/>
      <c r="AN64" s="1"/>
      <c r="AO64" s="1"/>
      <c r="AP64" s="1"/>
      <c r="AQ64" s="1"/>
      <c r="AR64" s="1"/>
      <c r="AS64" s="1"/>
      <c r="AT64" s="1"/>
    </row>
    <row r="65" spans="1:18" s="1" customFormat="1" x14ac:dyDescent="0.25">
      <c r="Q65" s="173"/>
      <c r="R65" s="173"/>
    </row>
    <row r="66" spans="1:18" s="1" customFormat="1" ht="23.25" x14ac:dyDescent="0.35">
      <c r="A66" s="74" t="s">
        <v>20</v>
      </c>
      <c r="B66" s="75"/>
      <c r="Q66" s="173"/>
      <c r="R66" s="173"/>
    </row>
    <row r="67" spans="1:18" s="1" customFormat="1" ht="21" x14ac:dyDescent="0.35">
      <c r="A67" s="67"/>
      <c r="B67" s="75" t="s">
        <v>21</v>
      </c>
    </row>
    <row r="68" spans="1:18" s="1" customFormat="1" ht="21" x14ac:dyDescent="0.35">
      <c r="A68" s="67"/>
      <c r="B68" s="75" t="s">
        <v>22</v>
      </c>
    </row>
    <row r="69" spans="1:18" s="1" customFormat="1" ht="21" x14ac:dyDescent="0.35">
      <c r="A69" s="67"/>
      <c r="B69" s="75" t="s">
        <v>23</v>
      </c>
    </row>
    <row r="70" spans="1:18" s="1" customFormat="1" ht="21" x14ac:dyDescent="0.35">
      <c r="A70" s="67"/>
      <c r="B70" s="75" t="s">
        <v>24</v>
      </c>
    </row>
    <row r="71" spans="1:18" s="1" customFormat="1" ht="21" x14ac:dyDescent="0.35">
      <c r="A71" s="67"/>
      <c r="B71" s="75" t="s">
        <v>25</v>
      </c>
    </row>
    <row r="72" spans="1:18" s="1" customFormat="1" ht="21" x14ac:dyDescent="0.35">
      <c r="A72" s="67"/>
      <c r="B72" s="75" t="s">
        <v>26</v>
      </c>
    </row>
    <row r="73" spans="1:18" s="1" customFormat="1" ht="21" x14ac:dyDescent="0.35">
      <c r="A73" s="67"/>
      <c r="B73" s="75" t="s">
        <v>27</v>
      </c>
    </row>
    <row r="74" spans="1:18" s="1" customFormat="1" x14ac:dyDescent="0.25"/>
    <row r="75" spans="1:18" s="1" customFormat="1" x14ac:dyDescent="0.25"/>
    <row r="76" spans="1:18" s="1" customFormat="1" x14ac:dyDescent="0.25"/>
    <row r="77" spans="1:18" s="1" customFormat="1" x14ac:dyDescent="0.25"/>
    <row r="78" spans="1:18" s="1" customFormat="1" x14ac:dyDescent="0.25"/>
    <row r="79" spans="1:18" s="1" customFormat="1" x14ac:dyDescent="0.25"/>
    <row r="80" spans="1:18"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sheetData>
  <mergeCells count="31">
    <mergeCell ref="J3:J5"/>
    <mergeCell ref="K3:K5"/>
    <mergeCell ref="L3:L5"/>
    <mergeCell ref="A4:B4"/>
    <mergeCell ref="A5:B5"/>
    <mergeCell ref="H3:H5"/>
    <mergeCell ref="I3:I5"/>
    <mergeCell ref="D3:D5"/>
    <mergeCell ref="E3:E5"/>
    <mergeCell ref="F3:F5"/>
    <mergeCell ref="G3:G5"/>
    <mergeCell ref="A24:B24"/>
    <mergeCell ref="C22:C25"/>
    <mergeCell ref="A25:B25"/>
    <mergeCell ref="A26:B26"/>
    <mergeCell ref="A40:B45"/>
    <mergeCell ref="A22:B22"/>
    <mergeCell ref="Q54:R54"/>
    <mergeCell ref="A57:B62"/>
    <mergeCell ref="A64:C64"/>
    <mergeCell ref="Q27:R27"/>
    <mergeCell ref="A28:B30"/>
    <mergeCell ref="Q29:R29"/>
    <mergeCell ref="Q32:R32"/>
    <mergeCell ref="A33:B37"/>
    <mergeCell ref="A48:B52"/>
    <mergeCell ref="A54:C54"/>
    <mergeCell ref="D54:I54"/>
    <mergeCell ref="O33:O37"/>
    <mergeCell ref="N28:N30"/>
    <mergeCell ref="O28:O30"/>
  </mergeCells>
  <pageMargins left="0.70866141732283472" right="0.70866141732283472" top="0.74803149606299213" bottom="0.74803149606299213" header="0.31496062992125984" footer="0.31496062992125984"/>
  <pageSetup paperSize="8" orientation="landscape"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T73"/>
  <sheetViews>
    <sheetView zoomScale="60" zoomScaleNormal="60" workbookViewId="0">
      <pane xSplit="2" ySplit="2" topLeftCell="C3" activePane="bottomRight" state="frozen"/>
      <selection pane="topRight" activeCell="C1" sqref="C1"/>
      <selection pane="bottomLeft" activeCell="A3" sqref="A3"/>
      <selection pane="bottomRight" activeCell="F11" sqref="F11"/>
    </sheetView>
  </sheetViews>
  <sheetFormatPr defaultColWidth="35.75" defaultRowHeight="15.75" x14ac:dyDescent="0.25"/>
  <cols>
    <col min="1" max="1" width="37.1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6" max="28" width="35.75" style="1"/>
  </cols>
  <sheetData>
    <row r="1" spans="1:28" s="1" customFormat="1" ht="58.5" customHeight="1" thickBot="1" x14ac:dyDescent="0.3">
      <c r="A1" s="114" t="s">
        <v>54</v>
      </c>
      <c r="B1" s="114"/>
      <c r="C1" s="114"/>
      <c r="D1" s="331" t="s">
        <v>425</v>
      </c>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U2"/>
      <c r="V2"/>
      <c r="W2"/>
      <c r="X2"/>
      <c r="Y2"/>
      <c r="Z2"/>
      <c r="AA2"/>
      <c r="AB2"/>
    </row>
    <row r="3" spans="1:28" s="1" customFormat="1" ht="26.25" x14ac:dyDescent="0.25">
      <c r="A3" s="54"/>
      <c r="B3" s="54"/>
      <c r="C3" s="47"/>
      <c r="D3" s="351"/>
      <c r="E3" s="351"/>
      <c r="F3" s="351"/>
      <c r="G3" s="351"/>
      <c r="H3" s="351"/>
      <c r="I3" s="351"/>
      <c r="J3" s="351"/>
      <c r="K3" s="351"/>
      <c r="L3" s="351"/>
    </row>
    <row r="4" spans="1:28" s="1" customFormat="1" ht="26.25" x14ac:dyDescent="0.25">
      <c r="A4" s="353" t="s">
        <v>43</v>
      </c>
      <c r="B4" s="353"/>
      <c r="C4" s="78">
        <v>21619</v>
      </c>
      <c r="D4" s="352"/>
      <c r="E4" s="352"/>
      <c r="F4" s="352"/>
      <c r="G4" s="352"/>
      <c r="H4" s="352"/>
      <c r="I4" s="352"/>
      <c r="J4" s="352"/>
      <c r="K4" s="352"/>
      <c r="L4" s="352"/>
    </row>
    <row r="5" spans="1:28" s="1" customFormat="1" ht="26.25" x14ac:dyDescent="0.25">
      <c r="A5" s="353" t="s">
        <v>294</v>
      </c>
      <c r="B5" s="353"/>
      <c r="C5" s="78">
        <f>C4*1.42</f>
        <v>30698.98</v>
      </c>
      <c r="D5" s="352"/>
      <c r="E5" s="352"/>
      <c r="F5" s="352"/>
      <c r="G5" s="352"/>
      <c r="H5" s="352"/>
      <c r="I5" s="352"/>
      <c r="J5" s="352"/>
      <c r="K5" s="352"/>
      <c r="L5" s="352"/>
    </row>
    <row r="6" spans="1:28" s="1" customFormat="1" ht="26.25" x14ac:dyDescent="0.25">
      <c r="A6" s="47"/>
      <c r="B6" s="47"/>
      <c r="C6" s="47"/>
      <c r="D6" s="48"/>
      <c r="E6" s="48"/>
      <c r="F6" s="49"/>
      <c r="G6" s="49"/>
      <c r="H6" s="48"/>
      <c r="I6" s="49"/>
      <c r="J6" s="48"/>
      <c r="K6" s="49"/>
      <c r="L6" s="48"/>
    </row>
    <row r="7" spans="1:28" s="1" customFormat="1" ht="26.25" customHeight="1" x14ac:dyDescent="0.4">
      <c r="A7" s="130" t="s">
        <v>45</v>
      </c>
      <c r="B7" s="128" t="s">
        <v>44</v>
      </c>
      <c r="C7" s="77"/>
      <c r="D7" s="106">
        <f>(D8/$C$4)*100</f>
        <v>0</v>
      </c>
      <c r="E7" s="105">
        <f t="shared" ref="E7:I7" si="0">(E8/$C$4)*100</f>
        <v>24.316573384522876</v>
      </c>
      <c r="F7" s="105">
        <f t="shared" si="0"/>
        <v>36.879596651093941</v>
      </c>
      <c r="G7" s="106">
        <f>(G8/$C$4)*100</f>
        <v>0</v>
      </c>
      <c r="H7" s="105">
        <f>(H8/$C$4)*100</f>
        <v>32.804477542902077</v>
      </c>
      <c r="I7" s="92">
        <f t="shared" si="0"/>
        <v>5.9993524214811043</v>
      </c>
      <c r="J7" s="95">
        <v>16.899999999999999</v>
      </c>
      <c r="K7" s="95">
        <v>79.599999999999994</v>
      </c>
      <c r="L7" s="95">
        <v>3.5</v>
      </c>
      <c r="M7" s="73"/>
    </row>
    <row r="8" spans="1:28" s="1" customFormat="1" ht="26.25" customHeight="1" x14ac:dyDescent="0.25">
      <c r="A8" s="136"/>
      <c r="B8" s="129" t="s">
        <v>62</v>
      </c>
      <c r="C8" s="77"/>
      <c r="D8" s="156">
        <v>0</v>
      </c>
      <c r="E8" s="51">
        <v>5257</v>
      </c>
      <c r="F8" s="51">
        <v>7973</v>
      </c>
      <c r="G8" s="156">
        <v>0</v>
      </c>
      <c r="H8" s="51">
        <v>7092</v>
      </c>
      <c r="I8" s="51">
        <v>1297</v>
      </c>
      <c r="J8" s="96">
        <f>($H$8/100)*J7</f>
        <v>1198.548</v>
      </c>
      <c r="K8" s="96">
        <f>($H$8/100)*K7</f>
        <v>5645.232</v>
      </c>
      <c r="L8" s="96">
        <f>($H$8/100)*L7</f>
        <v>248.22</v>
      </c>
      <c r="M8" s="99"/>
    </row>
    <row r="9" spans="1:28" s="1" customFormat="1" ht="26.25" x14ac:dyDescent="0.25">
      <c r="A9" s="130" t="s">
        <v>65</v>
      </c>
      <c r="B9" s="128" t="s">
        <v>63</v>
      </c>
      <c r="C9" s="77"/>
      <c r="D9" s="92">
        <v>7.0620000000000003</v>
      </c>
      <c r="E9" s="92">
        <v>5608.4560000000001</v>
      </c>
      <c r="F9" s="92">
        <v>9270.2849999999999</v>
      </c>
      <c r="G9" s="156">
        <v>0</v>
      </c>
      <c r="H9" s="92">
        <v>7710.48</v>
      </c>
      <c r="I9" s="92">
        <v>1342.085</v>
      </c>
      <c r="J9" s="96"/>
      <c r="K9" s="96"/>
      <c r="L9" s="96"/>
      <c r="M9" s="157">
        <f>SUM(D9:I9)</f>
        <v>23938.367999999999</v>
      </c>
    </row>
    <row r="10" spans="1:28" s="1" customFormat="1" ht="26.25" customHeight="1" x14ac:dyDescent="0.25">
      <c r="A10" s="136"/>
      <c r="B10" s="129" t="s">
        <v>64</v>
      </c>
      <c r="C10" s="77"/>
      <c r="D10" s="93">
        <f>($C$5/100)*D7</f>
        <v>0</v>
      </c>
      <c r="E10" s="93">
        <f t="shared" ref="E10:I10" si="1">($C$5/100)*E7</f>
        <v>7464.9400000000005</v>
      </c>
      <c r="F10" s="93">
        <f t="shared" si="1"/>
        <v>11321.659999999998</v>
      </c>
      <c r="G10" s="93">
        <f>($C$5/100)*G7</f>
        <v>0</v>
      </c>
      <c r="H10" s="93">
        <f>($C$5/100)*H7</f>
        <v>10070.64</v>
      </c>
      <c r="I10" s="93">
        <f t="shared" si="1"/>
        <v>1841.74</v>
      </c>
      <c r="J10" s="97">
        <f>($H$10/100)*J7</f>
        <v>1701.9381599999997</v>
      </c>
      <c r="K10" s="97">
        <f>($H$10/100)*K7</f>
        <v>8016.2294399999982</v>
      </c>
      <c r="L10" s="97">
        <f>($H$10/100)*L7</f>
        <v>352.47239999999994</v>
      </c>
      <c r="M10" s="99"/>
    </row>
    <row r="11" spans="1:28" s="1" customFormat="1" ht="26.25" customHeight="1" x14ac:dyDescent="0.25">
      <c r="A11" s="130" t="s">
        <v>66</v>
      </c>
      <c r="B11" s="128" t="s">
        <v>69</v>
      </c>
      <c r="C11" s="77"/>
      <c r="D11" s="51">
        <v>5</v>
      </c>
      <c r="E11" s="51">
        <v>374</v>
      </c>
      <c r="F11" s="240">
        <f>6017+2290</f>
        <v>8307</v>
      </c>
      <c r="G11" s="52"/>
      <c r="H11" s="51">
        <f>371+101+6412+230</f>
        <v>7114</v>
      </c>
      <c r="I11" s="52">
        <v>86</v>
      </c>
      <c r="J11" s="95">
        <v>5</v>
      </c>
      <c r="K11" s="98">
        <v>5026</v>
      </c>
      <c r="L11" s="95">
        <v>2</v>
      </c>
      <c r="M11" s="99"/>
    </row>
    <row r="12" spans="1:28" s="1" customFormat="1" ht="26.25" customHeight="1" x14ac:dyDescent="0.25">
      <c r="A12" s="130"/>
      <c r="B12" s="128" t="s">
        <v>75</v>
      </c>
      <c r="C12" s="77"/>
      <c r="D12" s="51">
        <v>0</v>
      </c>
      <c r="E12" s="51">
        <v>28</v>
      </c>
      <c r="F12" s="240">
        <f>347+929</f>
        <v>1276</v>
      </c>
      <c r="G12" s="52"/>
      <c r="H12" s="51">
        <f>24+9+1320+51</f>
        <v>1404</v>
      </c>
      <c r="I12" s="52">
        <v>8</v>
      </c>
      <c r="J12" s="95"/>
      <c r="K12" s="98"/>
      <c r="L12" s="95"/>
      <c r="M12" s="99"/>
    </row>
    <row r="13" spans="1:28" s="1" customFormat="1" ht="26.25" customHeight="1" x14ac:dyDescent="0.25">
      <c r="B13" s="128" t="s">
        <v>70</v>
      </c>
      <c r="C13" s="77"/>
      <c r="D13" s="158">
        <f>0.132/5.5</f>
        <v>2.4E-2</v>
      </c>
      <c r="E13" s="158">
        <f>0.132/5.5</f>
        <v>2.4E-2</v>
      </c>
      <c r="F13" s="159">
        <f>F12/F14</f>
        <v>0.13315245747678181</v>
      </c>
      <c r="G13" s="159"/>
      <c r="H13" s="158">
        <f>H12/H14</f>
        <v>0.16482742427799954</v>
      </c>
      <c r="I13" s="159">
        <f>I12/I14</f>
        <v>8.5106382978723402E-2</v>
      </c>
      <c r="J13" s="95">
        <v>30.61</v>
      </c>
      <c r="K13" s="98">
        <v>33.07</v>
      </c>
      <c r="L13" s="95">
        <v>455.3</v>
      </c>
      <c r="M13" s="99"/>
    </row>
    <row r="14" spans="1:28" s="1" customFormat="1" ht="26.25" x14ac:dyDescent="0.25">
      <c r="A14" s="47"/>
      <c r="B14" s="128" t="s">
        <v>67</v>
      </c>
      <c r="C14" s="132">
        <f>SUM(D14:I14)</f>
        <v>18574.090981835641</v>
      </c>
      <c r="D14" s="66">
        <f t="shared" ref="D14:L14" si="2">(D11/(100-D13))*100</f>
        <v>5.0012002880691364</v>
      </c>
      <c r="E14" s="66">
        <f t="shared" ref="E14" si="3">(E11/(100-E13))*100</f>
        <v>374.08978154757142</v>
      </c>
      <c r="F14" s="102">
        <f>F12+F11</f>
        <v>9583</v>
      </c>
      <c r="G14" s="102">
        <f t="shared" si="2"/>
        <v>0</v>
      </c>
      <c r="H14" s="102">
        <f>H12+H11</f>
        <v>8518</v>
      </c>
      <c r="I14" s="102">
        <f>I12+I11</f>
        <v>94</v>
      </c>
      <c r="J14" s="103">
        <f t="shared" si="2"/>
        <v>7.2056492289955321</v>
      </c>
      <c r="K14" s="103">
        <f t="shared" si="2"/>
        <v>7509.3381144479299</v>
      </c>
      <c r="L14" s="103">
        <f t="shared" si="2"/>
        <v>-0.56290458767238949</v>
      </c>
      <c r="M14" s="104"/>
    </row>
    <row r="15" spans="1:28" s="1" customFormat="1" ht="26.25" x14ac:dyDescent="0.25">
      <c r="A15" s="47"/>
      <c r="B15" s="47"/>
      <c r="C15" s="128"/>
      <c r="D15" s="94"/>
      <c r="E15" s="94"/>
      <c r="F15" s="162" t="s">
        <v>83</v>
      </c>
      <c r="G15" s="94"/>
      <c r="H15" s="162" t="s">
        <v>83</v>
      </c>
      <c r="I15" s="94"/>
      <c r="J15" s="94"/>
      <c r="K15" s="94"/>
      <c r="L15" s="94"/>
    </row>
    <row r="16" spans="1:28" ht="28.5" customHeight="1" x14ac:dyDescent="0.25">
      <c r="A16" s="130" t="s">
        <v>68</v>
      </c>
      <c r="B16" s="65"/>
      <c r="C16" s="141" t="s">
        <v>71</v>
      </c>
      <c r="D16" s="133"/>
      <c r="E16" s="133">
        <f>E11/E8</f>
        <v>7.1143237587977928E-2</v>
      </c>
      <c r="F16" s="147">
        <f>F11/F8</f>
        <v>1.0418913834190393</v>
      </c>
      <c r="G16" s="147"/>
      <c r="H16" s="147">
        <f>H11/H8</f>
        <v>1.0031020868584319</v>
      </c>
      <c r="I16" s="147">
        <f>I11/I8</f>
        <v>6.6306861989205865E-2</v>
      </c>
      <c r="J16" s="131">
        <f>J14/J8</f>
        <v>6.011982189278637E-3</v>
      </c>
      <c r="K16" s="131">
        <f>K14/K8</f>
        <v>1.3302089470278511</v>
      </c>
      <c r="L16" s="131">
        <f>L14/L8</f>
        <v>-2.2677648363241864E-3</v>
      </c>
      <c r="M16" s="1"/>
      <c r="N16" s="1"/>
      <c r="O16" s="1"/>
      <c r="U16"/>
      <c r="V16"/>
      <c r="W16"/>
      <c r="X16"/>
      <c r="Y16"/>
      <c r="Z16"/>
      <c r="AA16"/>
      <c r="AB16"/>
    </row>
    <row r="17" spans="1:46" ht="28.5" customHeight="1" x14ac:dyDescent="0.25">
      <c r="A17" s="1"/>
      <c r="B17" s="46"/>
      <c r="C17" s="141" t="s">
        <v>72</v>
      </c>
      <c r="D17" s="133">
        <f>D11/D9</f>
        <v>0.70801472670631549</v>
      </c>
      <c r="E17" s="133">
        <f t="shared" ref="E17:I17" si="4">E11/E9</f>
        <v>6.6685019905656742E-2</v>
      </c>
      <c r="F17" s="133">
        <f t="shared" si="4"/>
        <v>0.89608895519393417</v>
      </c>
      <c r="G17" s="133"/>
      <c r="H17" s="133">
        <f t="shared" si="4"/>
        <v>0.92264035442670245</v>
      </c>
      <c r="I17" s="133">
        <f t="shared" si="4"/>
        <v>6.4079398845825711E-2</v>
      </c>
      <c r="J17" s="100"/>
      <c r="K17" s="101"/>
      <c r="L17" s="100"/>
      <c r="M17" s="1"/>
      <c r="N17" s="1"/>
      <c r="O17" s="1"/>
      <c r="U17"/>
      <c r="V17"/>
      <c r="W17"/>
      <c r="X17"/>
      <c r="Y17"/>
      <c r="Z17"/>
      <c r="AA17"/>
      <c r="AB17"/>
    </row>
    <row r="18" spans="1:46" ht="28.5" customHeight="1" x14ac:dyDescent="0.25">
      <c r="A18" s="1"/>
      <c r="B18" s="46"/>
      <c r="C18" s="143" t="s">
        <v>73</v>
      </c>
      <c r="D18" s="144"/>
      <c r="E18" s="144">
        <f t="shared" ref="E18:I18" si="5">E14/E8</f>
        <v>7.1160316063833259E-2</v>
      </c>
      <c r="F18" s="144">
        <f t="shared" si="5"/>
        <v>1.2019315188762072</v>
      </c>
      <c r="G18" s="144"/>
      <c r="H18" s="144">
        <f t="shared" si="5"/>
        <v>1.2010716300056401</v>
      </c>
      <c r="I18" s="144">
        <f t="shared" si="5"/>
        <v>7.2474942174248269E-2</v>
      </c>
      <c r="J18" s="100"/>
      <c r="K18" s="101"/>
      <c r="L18" s="100"/>
      <c r="M18" s="1"/>
      <c r="N18" s="1"/>
      <c r="O18" s="1"/>
      <c r="U18"/>
      <c r="V18"/>
      <c r="W18"/>
      <c r="X18"/>
      <c r="Y18"/>
      <c r="Z18"/>
      <c r="AA18"/>
      <c r="AB18"/>
    </row>
    <row r="19" spans="1:46" ht="28.5" customHeight="1" thickBot="1" x14ac:dyDescent="0.3">
      <c r="A19" s="1"/>
      <c r="B19" s="46"/>
      <c r="C19" s="142" t="s">
        <v>74</v>
      </c>
      <c r="D19" s="140">
        <f>D14/D9</f>
        <v>0.70818469103216319</v>
      </c>
      <c r="E19" s="140">
        <f t="shared" ref="E19:I19" si="6">E14/E9</f>
        <v>6.6701028152413327E-2</v>
      </c>
      <c r="F19" s="140">
        <f t="shared" si="6"/>
        <v>1.033733051357105</v>
      </c>
      <c r="G19" s="140"/>
      <c r="H19" s="140">
        <f t="shared" si="6"/>
        <v>1.1047301854099876</v>
      </c>
      <c r="I19" s="140">
        <f t="shared" si="6"/>
        <v>7.0040273157065305E-2</v>
      </c>
      <c r="J19" s="100"/>
      <c r="K19" s="101"/>
      <c r="L19" s="100"/>
      <c r="M19" s="1"/>
      <c r="N19" s="1"/>
      <c r="O19" s="1"/>
      <c r="U19"/>
      <c r="V19"/>
      <c r="W19"/>
      <c r="X19"/>
      <c r="Y19"/>
      <c r="Z19"/>
      <c r="AA19"/>
      <c r="AB19"/>
    </row>
    <row r="20" spans="1:46" ht="28.5" customHeight="1" x14ac:dyDescent="0.4">
      <c r="A20" s="1"/>
      <c r="B20" s="46"/>
      <c r="C20" s="146" t="s">
        <v>46</v>
      </c>
      <c r="D20" s="134"/>
      <c r="E20" s="134">
        <f>E14/E10</f>
        <v>5.0112898636502291E-2</v>
      </c>
      <c r="F20" s="152">
        <f>F14/F10</f>
        <v>0.84643064709592075</v>
      </c>
      <c r="G20" s="152"/>
      <c r="H20" s="152">
        <f t="shared" ref="H20:I20" si="7">H14/H10</f>
        <v>0.84582509155326779</v>
      </c>
      <c r="I20" s="152">
        <f t="shared" si="7"/>
        <v>5.1038691672005823E-2</v>
      </c>
      <c r="J20" s="100"/>
      <c r="K20" s="101"/>
      <c r="L20" s="100"/>
      <c r="M20" s="1"/>
      <c r="N20" s="1"/>
      <c r="O20" s="1"/>
      <c r="U20"/>
      <c r="V20"/>
      <c r="W20"/>
      <c r="X20"/>
      <c r="Y20"/>
      <c r="Z20"/>
      <c r="AA20"/>
      <c r="AB20"/>
    </row>
    <row r="21" spans="1:46" ht="28.5" customHeight="1" thickBot="1" x14ac:dyDescent="0.3">
      <c r="A21" s="1"/>
      <c r="B21" s="46"/>
      <c r="C21" s="145" t="s">
        <v>47</v>
      </c>
      <c r="D21" s="244">
        <f t="shared" ref="D21:I21" si="8">D10-D14</f>
        <v>-5.0012002880691364</v>
      </c>
      <c r="E21" s="242">
        <f t="shared" si="8"/>
        <v>7090.8502184524295</v>
      </c>
      <c r="F21" s="243">
        <f t="shared" si="8"/>
        <v>1738.659999999998</v>
      </c>
      <c r="G21" s="244">
        <f t="shared" si="8"/>
        <v>0</v>
      </c>
      <c r="H21" s="243">
        <f t="shared" si="8"/>
        <v>1552.6399999999994</v>
      </c>
      <c r="I21" s="243">
        <f t="shared" si="8"/>
        <v>1747.74</v>
      </c>
      <c r="J21" s="131"/>
      <c r="K21" s="131"/>
      <c r="L21" s="131"/>
      <c r="M21" s="1"/>
      <c r="N21" s="1"/>
      <c r="O21" s="1"/>
      <c r="U21"/>
      <c r="V21"/>
      <c r="W21"/>
      <c r="X21"/>
      <c r="Y21"/>
      <c r="Z21"/>
      <c r="AA21"/>
      <c r="AB21"/>
    </row>
    <row r="22" spans="1:46" ht="31.5" customHeight="1" thickBot="1" x14ac:dyDescent="0.3">
      <c r="A22" s="354" t="s">
        <v>48</v>
      </c>
      <c r="B22" s="355"/>
      <c r="C22" s="356"/>
      <c r="D22" s="181"/>
      <c r="F22" s="224"/>
      <c r="G22" s="181"/>
      <c r="H22" s="224"/>
      <c r="I22" s="224"/>
      <c r="J22" s="62"/>
      <c r="K22" s="62"/>
      <c r="L22" s="62"/>
      <c r="M22" s="1"/>
      <c r="O22" s="1"/>
      <c r="Q22" s="173"/>
      <c r="R22" s="173"/>
      <c r="AC22" s="1"/>
      <c r="AD22" s="1"/>
      <c r="AE22" s="1"/>
      <c r="AF22" s="1"/>
      <c r="AG22" s="1"/>
      <c r="AH22" s="1"/>
      <c r="AI22" s="1"/>
      <c r="AJ22" s="1"/>
      <c r="AK22" s="1"/>
      <c r="AL22" s="1"/>
      <c r="AM22" s="1"/>
      <c r="AN22" s="1"/>
      <c r="AO22" s="1"/>
      <c r="AP22" s="1"/>
      <c r="AQ22" s="1"/>
      <c r="AR22" s="1"/>
      <c r="AS22" s="1"/>
      <c r="AT22" s="1"/>
    </row>
    <row r="23" spans="1:46" s="73" customFormat="1" ht="27" thickBot="1" x14ac:dyDescent="0.45">
      <c r="A23" s="189" t="s">
        <v>118</v>
      </c>
      <c r="B23" s="190"/>
      <c r="C23" s="357"/>
      <c r="D23" s="181"/>
      <c r="E23" s="225" t="s">
        <v>375</v>
      </c>
      <c r="F23" s="225" t="s">
        <v>376</v>
      </c>
      <c r="G23" s="180"/>
      <c r="H23" s="225" t="s">
        <v>378</v>
      </c>
      <c r="I23" s="225" t="s">
        <v>379</v>
      </c>
      <c r="J23" s="187"/>
      <c r="K23" s="82"/>
      <c r="L23" s="82"/>
      <c r="M23" s="185"/>
      <c r="N23" s="185"/>
      <c r="O23" s="185"/>
      <c r="P23" s="186"/>
      <c r="Q23" s="174"/>
      <c r="R23" s="174"/>
    </row>
    <row r="24" spans="1:46" s="73" customFormat="1" ht="27" thickBot="1" x14ac:dyDescent="0.45">
      <c r="A24" s="349" t="s">
        <v>120</v>
      </c>
      <c r="B24" s="350"/>
      <c r="C24" s="357"/>
      <c r="D24" s="181"/>
      <c r="E24" s="316"/>
      <c r="F24" s="316" t="s">
        <v>377</v>
      </c>
      <c r="G24" s="180"/>
      <c r="H24" s="316"/>
      <c r="I24" s="224"/>
      <c r="J24" s="175"/>
      <c r="K24" s="175"/>
      <c r="L24" s="175"/>
      <c r="M24" s="185"/>
      <c r="N24" s="185"/>
      <c r="O24" s="185"/>
      <c r="P24" s="186"/>
      <c r="Q24" s="174"/>
      <c r="R24" s="174"/>
    </row>
    <row r="25" spans="1:46" s="73" customFormat="1" ht="27" thickBot="1" x14ac:dyDescent="0.45">
      <c r="A25" s="359" t="s">
        <v>119</v>
      </c>
      <c r="B25" s="360"/>
      <c r="C25" s="358"/>
      <c r="D25" s="191"/>
      <c r="E25" s="226"/>
      <c r="F25" s="227"/>
      <c r="G25" s="191"/>
      <c r="H25" s="227"/>
      <c r="I25" s="226"/>
      <c r="J25" s="175"/>
      <c r="K25" s="175"/>
      <c r="L25" s="175"/>
      <c r="M25" s="72"/>
      <c r="N25" s="72"/>
      <c r="O25" s="72"/>
      <c r="Q25" s="174"/>
      <c r="R25" s="174"/>
    </row>
    <row r="26" spans="1:46" ht="71.25" customHeight="1" thickBot="1" x14ac:dyDescent="0.3">
      <c r="A26" s="347" t="s">
        <v>36</v>
      </c>
      <c r="B26" s="348"/>
      <c r="C26" s="108"/>
      <c r="D26" s="188"/>
      <c r="E26" s="188"/>
      <c r="F26" s="188"/>
      <c r="G26" s="188"/>
      <c r="H26" s="188"/>
      <c r="I26" s="188"/>
      <c r="J26" s="109"/>
      <c r="K26" s="109"/>
      <c r="L26" s="110"/>
      <c r="M26" s="41" t="s">
        <v>86</v>
      </c>
      <c r="N26" s="41" t="s">
        <v>37</v>
      </c>
      <c r="O26" s="41" t="s">
        <v>87</v>
      </c>
      <c r="P26" s="86" t="s">
        <v>88</v>
      </c>
      <c r="Q26" s="173"/>
      <c r="R26" s="173"/>
      <c r="AC26" s="1"/>
      <c r="AD26" s="1"/>
      <c r="AE26" s="1"/>
      <c r="AF26" s="1"/>
      <c r="AG26" s="1"/>
      <c r="AH26" s="1"/>
      <c r="AI26" s="1"/>
      <c r="AJ26" s="1"/>
      <c r="AK26" s="1"/>
      <c r="AL26" s="1"/>
      <c r="AM26" s="1"/>
      <c r="AN26" s="1"/>
      <c r="AO26" s="1"/>
      <c r="AP26" s="1"/>
      <c r="AQ26" s="1"/>
      <c r="AR26" s="1"/>
      <c r="AS26" s="1"/>
      <c r="AT26" s="1"/>
    </row>
    <row r="27" spans="1:46" ht="63" customHeight="1" x14ac:dyDescent="0.25">
      <c r="A27" s="84"/>
      <c r="B27" s="85"/>
      <c r="C27" s="107" t="s">
        <v>92</v>
      </c>
      <c r="D27" s="69" t="s">
        <v>28</v>
      </c>
      <c r="E27" s="1"/>
      <c r="F27" s="1"/>
      <c r="G27" s="1"/>
      <c r="H27" s="1"/>
      <c r="I27" s="1"/>
      <c r="J27" s="1"/>
      <c r="K27" s="1"/>
      <c r="L27" s="1"/>
      <c r="M27" s="10"/>
      <c r="N27" s="9"/>
      <c r="O27" s="11"/>
      <c r="P27" s="10"/>
      <c r="Q27" s="332"/>
      <c r="R27" s="332"/>
      <c r="AC27" s="1"/>
      <c r="AD27" s="1"/>
      <c r="AE27" s="1"/>
      <c r="AF27" s="1"/>
      <c r="AG27" s="1"/>
      <c r="AH27" s="1"/>
      <c r="AI27" s="1"/>
      <c r="AJ27" s="1"/>
      <c r="AK27" s="1"/>
      <c r="AL27" s="1"/>
      <c r="AM27" s="1"/>
      <c r="AN27" s="1"/>
      <c r="AO27" s="1"/>
      <c r="AP27" s="1"/>
      <c r="AQ27" s="1"/>
      <c r="AR27" s="1"/>
      <c r="AS27" s="1"/>
      <c r="AT27" s="1"/>
    </row>
    <row r="28" spans="1:46" ht="21" x14ac:dyDescent="0.25">
      <c r="A28" s="337" t="s">
        <v>13</v>
      </c>
      <c r="B28" s="338"/>
      <c r="C28" s="55" t="s">
        <v>91</v>
      </c>
      <c r="D28" s="228" t="s">
        <v>93</v>
      </c>
      <c r="E28" s="228" t="s">
        <v>93</v>
      </c>
      <c r="F28" s="228" t="s">
        <v>93</v>
      </c>
      <c r="G28" s="213" t="s">
        <v>93</v>
      </c>
      <c r="H28" s="228" t="s">
        <v>93</v>
      </c>
      <c r="I28" s="229" t="s">
        <v>93</v>
      </c>
      <c r="J28" s="40"/>
      <c r="K28" s="80"/>
      <c r="L28" s="40"/>
      <c r="M28" s="3" t="s">
        <v>93</v>
      </c>
      <c r="N28" s="204" t="s">
        <v>93</v>
      </c>
      <c r="O28" s="286" t="s">
        <v>93</v>
      </c>
      <c r="P28" s="287" t="s">
        <v>205</v>
      </c>
      <c r="Q28" s="173"/>
      <c r="R28" s="173"/>
      <c r="AC28" s="1"/>
      <c r="AD28" s="1"/>
      <c r="AE28" s="1"/>
      <c r="AF28" s="1"/>
      <c r="AG28" s="1"/>
      <c r="AH28" s="1"/>
      <c r="AI28" s="1"/>
      <c r="AJ28" s="1"/>
      <c r="AK28" s="1"/>
      <c r="AL28" s="1"/>
      <c r="AM28" s="1"/>
      <c r="AN28" s="1"/>
      <c r="AO28" s="1"/>
      <c r="AP28" s="1"/>
      <c r="AQ28" s="1"/>
      <c r="AR28" s="1"/>
      <c r="AS28" s="1"/>
      <c r="AT28" s="1"/>
    </row>
    <row r="29" spans="1:46" ht="42" x14ac:dyDescent="0.25">
      <c r="A29" s="339"/>
      <c r="B29" s="338"/>
      <c r="C29" s="56" t="s">
        <v>89</v>
      </c>
      <c r="D29" s="228" t="s">
        <v>93</v>
      </c>
      <c r="E29" s="228" t="s">
        <v>93</v>
      </c>
      <c r="F29" s="228" t="s">
        <v>93</v>
      </c>
      <c r="G29" s="213" t="s">
        <v>93</v>
      </c>
      <c r="H29" s="228" t="s">
        <v>93</v>
      </c>
      <c r="I29" s="229" t="s">
        <v>93</v>
      </c>
      <c r="J29" s="40"/>
      <c r="K29" s="80"/>
      <c r="L29" s="40"/>
      <c r="M29" s="3" t="s">
        <v>93</v>
      </c>
      <c r="N29" s="204" t="s">
        <v>93</v>
      </c>
      <c r="O29" s="286" t="s">
        <v>93</v>
      </c>
      <c r="P29" s="287" t="s">
        <v>205</v>
      </c>
      <c r="Q29" s="332"/>
      <c r="R29" s="332"/>
      <c r="AC29" s="1"/>
      <c r="AD29" s="1"/>
      <c r="AE29" s="1"/>
      <c r="AF29" s="1"/>
      <c r="AG29" s="1"/>
      <c r="AH29" s="1"/>
      <c r="AI29" s="1"/>
      <c r="AJ29" s="1"/>
      <c r="AK29" s="1"/>
      <c r="AL29" s="1"/>
      <c r="AM29" s="1"/>
      <c r="AN29" s="1"/>
      <c r="AO29" s="1"/>
      <c r="AP29" s="1"/>
      <c r="AQ29" s="1"/>
      <c r="AR29" s="1"/>
      <c r="AS29" s="1"/>
      <c r="AT29" s="1"/>
    </row>
    <row r="30" spans="1:46" ht="21" x14ac:dyDescent="0.25">
      <c r="A30" s="339"/>
      <c r="B30" s="338"/>
      <c r="C30" s="55" t="s">
        <v>90</v>
      </c>
      <c r="D30" s="228" t="s">
        <v>93</v>
      </c>
      <c r="E30" s="228" t="s">
        <v>93</v>
      </c>
      <c r="F30" s="228" t="s">
        <v>93</v>
      </c>
      <c r="G30" s="213" t="s">
        <v>93</v>
      </c>
      <c r="H30" s="228" t="s">
        <v>93</v>
      </c>
      <c r="I30" s="229" t="s">
        <v>93</v>
      </c>
      <c r="J30" s="40"/>
      <c r="K30" s="80"/>
      <c r="L30" s="40"/>
      <c r="M30" s="3" t="s">
        <v>93</v>
      </c>
      <c r="N30" s="204" t="s">
        <v>93</v>
      </c>
      <c r="O30" s="286" t="s">
        <v>93</v>
      </c>
      <c r="P30" s="287" t="s">
        <v>205</v>
      </c>
      <c r="Q30" s="173"/>
      <c r="R30" s="173"/>
      <c r="AC30" s="1"/>
      <c r="AD30" s="1"/>
      <c r="AE30" s="1"/>
      <c r="AF30" s="1"/>
      <c r="AG30" s="1"/>
      <c r="AH30" s="1"/>
      <c r="AI30" s="1"/>
      <c r="AJ30" s="1"/>
      <c r="AK30" s="1"/>
      <c r="AL30" s="1"/>
      <c r="AM30" s="1"/>
      <c r="AN30" s="1"/>
      <c r="AO30" s="1"/>
      <c r="AP30" s="1"/>
      <c r="AQ30" s="1"/>
      <c r="AR30" s="1"/>
      <c r="AS30" s="1"/>
      <c r="AT30" s="1"/>
    </row>
    <row r="31" spans="1:46" ht="21.75" customHeight="1" x14ac:dyDescent="0.25">
      <c r="A31" s="1"/>
      <c r="B31" s="1"/>
      <c r="D31" s="4"/>
      <c r="E31" s="4"/>
      <c r="F31" s="7"/>
      <c r="G31" s="116"/>
      <c r="H31" s="4"/>
      <c r="I31" s="7"/>
      <c r="J31" s="4"/>
      <c r="K31" s="7"/>
      <c r="L31" s="4"/>
      <c r="M31" s="5"/>
      <c r="N31" s="5"/>
      <c r="O31" s="289"/>
      <c r="P31" s="290"/>
      <c r="Q31" s="173"/>
      <c r="R31" s="173"/>
      <c r="AC31" s="1"/>
      <c r="AD31" s="1"/>
      <c r="AE31" s="1"/>
      <c r="AF31" s="1"/>
      <c r="AG31" s="1"/>
      <c r="AH31" s="1"/>
      <c r="AI31" s="1"/>
      <c r="AJ31" s="1"/>
      <c r="AK31" s="1"/>
      <c r="AL31" s="1"/>
      <c r="AM31" s="1"/>
      <c r="AN31" s="1"/>
      <c r="AO31" s="1"/>
      <c r="AP31" s="1"/>
      <c r="AQ31" s="1"/>
      <c r="AR31" s="1"/>
      <c r="AS31" s="1"/>
      <c r="AT31" s="1"/>
    </row>
    <row r="32" spans="1:46" ht="34.5" x14ac:dyDescent="0.25">
      <c r="A32" s="1"/>
      <c r="B32" s="1"/>
      <c r="C32" s="79" t="s">
        <v>100</v>
      </c>
      <c r="D32" s="69" t="s">
        <v>28</v>
      </c>
      <c r="E32" s="1"/>
      <c r="F32" s="9"/>
      <c r="G32" s="117"/>
      <c r="H32" s="1"/>
      <c r="I32" s="9"/>
      <c r="J32" s="1"/>
      <c r="L32" s="1"/>
      <c r="M32" s="10"/>
      <c r="N32" s="10"/>
      <c r="O32" s="291"/>
      <c r="P32" s="290"/>
      <c r="Q32" s="332"/>
      <c r="R32" s="332"/>
      <c r="AC32" s="1"/>
      <c r="AD32" s="1"/>
      <c r="AE32" s="1"/>
      <c r="AF32" s="1"/>
      <c r="AG32" s="1"/>
      <c r="AH32" s="1"/>
      <c r="AI32" s="1"/>
      <c r="AJ32" s="1"/>
      <c r="AK32" s="1"/>
      <c r="AL32" s="1"/>
      <c r="AM32" s="1"/>
      <c r="AN32" s="1"/>
      <c r="AO32" s="1"/>
      <c r="AP32" s="1"/>
      <c r="AQ32" s="1"/>
      <c r="AR32" s="1"/>
      <c r="AS32" s="1"/>
      <c r="AT32" s="1"/>
    </row>
    <row r="33" spans="1:46" ht="21" x14ac:dyDescent="0.25">
      <c r="A33" s="340" t="s">
        <v>7</v>
      </c>
      <c r="B33" s="341"/>
      <c r="C33" s="219" t="s">
        <v>124</v>
      </c>
      <c r="D33" s="228" t="s">
        <v>93</v>
      </c>
      <c r="E33" s="228" t="s">
        <v>93</v>
      </c>
      <c r="F33" s="228" t="s">
        <v>93</v>
      </c>
      <c r="G33" s="213" t="s">
        <v>93</v>
      </c>
      <c r="H33" s="228" t="s">
        <v>93</v>
      </c>
      <c r="I33" s="229" t="s">
        <v>93</v>
      </c>
      <c r="J33" s="40"/>
      <c r="K33" s="80"/>
      <c r="L33" s="40"/>
      <c r="M33" s="3" t="s">
        <v>93</v>
      </c>
      <c r="N33" s="204" t="s">
        <v>93</v>
      </c>
      <c r="O33" s="286" t="s">
        <v>93</v>
      </c>
      <c r="P33" s="287" t="s">
        <v>205</v>
      </c>
      <c r="Q33" s="173"/>
      <c r="R33" s="173"/>
      <c r="AC33" s="1"/>
      <c r="AD33" s="1"/>
      <c r="AE33" s="1"/>
      <c r="AF33" s="1"/>
      <c r="AG33" s="1"/>
      <c r="AH33" s="1"/>
      <c r="AI33" s="1"/>
      <c r="AJ33" s="1"/>
      <c r="AK33" s="1"/>
      <c r="AL33" s="1"/>
      <c r="AM33" s="1"/>
      <c r="AN33" s="1"/>
      <c r="AO33" s="1"/>
      <c r="AP33" s="1"/>
      <c r="AQ33" s="1"/>
      <c r="AR33" s="1"/>
      <c r="AS33" s="1"/>
      <c r="AT33" s="1"/>
    </row>
    <row r="34" spans="1:46" ht="21" customHeight="1" x14ac:dyDescent="0.25">
      <c r="A34" s="340"/>
      <c r="B34" s="341"/>
      <c r="C34" s="219" t="s">
        <v>125</v>
      </c>
      <c r="D34" s="228" t="s">
        <v>93</v>
      </c>
      <c r="E34" s="228" t="s">
        <v>93</v>
      </c>
      <c r="F34" s="228" t="s">
        <v>93</v>
      </c>
      <c r="G34" s="213" t="s">
        <v>93</v>
      </c>
      <c r="H34" s="228" t="s">
        <v>93</v>
      </c>
      <c r="I34" s="229" t="s">
        <v>93</v>
      </c>
      <c r="J34" s="40"/>
      <c r="K34" s="80"/>
      <c r="L34" s="40"/>
      <c r="M34" s="3" t="s">
        <v>93</v>
      </c>
      <c r="N34" s="204" t="s">
        <v>93</v>
      </c>
      <c r="O34" s="286" t="s">
        <v>93</v>
      </c>
      <c r="P34" s="287" t="s">
        <v>205</v>
      </c>
      <c r="Q34" s="173"/>
      <c r="R34" s="173"/>
      <c r="AC34" s="1"/>
      <c r="AD34" s="1"/>
      <c r="AE34" s="1"/>
      <c r="AF34" s="1"/>
      <c r="AG34" s="1"/>
      <c r="AH34" s="1"/>
      <c r="AI34" s="1"/>
      <c r="AJ34" s="1"/>
      <c r="AK34" s="1"/>
      <c r="AL34" s="1"/>
      <c r="AM34" s="1"/>
      <c r="AN34" s="1"/>
      <c r="AO34" s="1"/>
      <c r="AP34" s="1"/>
      <c r="AQ34" s="1"/>
      <c r="AR34" s="1"/>
      <c r="AS34" s="1"/>
      <c r="AT34" s="1"/>
    </row>
    <row r="35" spans="1:46" ht="21" customHeight="1" x14ac:dyDescent="0.25">
      <c r="A35" s="340"/>
      <c r="B35" s="341"/>
      <c r="C35" s="220" t="s">
        <v>123</v>
      </c>
      <c r="D35" s="228" t="s">
        <v>93</v>
      </c>
      <c r="E35" s="228" t="s">
        <v>93</v>
      </c>
      <c r="F35" s="228" t="s">
        <v>93</v>
      </c>
      <c r="G35" s="213" t="s">
        <v>93</v>
      </c>
      <c r="H35" s="228" t="s">
        <v>93</v>
      </c>
      <c r="I35" s="229" t="s">
        <v>93</v>
      </c>
      <c r="J35" s="40"/>
      <c r="K35" s="80"/>
      <c r="L35" s="40"/>
      <c r="M35" s="3" t="s">
        <v>93</v>
      </c>
      <c r="N35" s="204" t="s">
        <v>93</v>
      </c>
      <c r="O35" s="286" t="s">
        <v>93</v>
      </c>
      <c r="P35" s="287" t="s">
        <v>205</v>
      </c>
      <c r="Q35" s="173"/>
      <c r="R35" s="173"/>
      <c r="AC35" s="1"/>
      <c r="AD35" s="1"/>
      <c r="AE35" s="1"/>
      <c r="AF35" s="1"/>
      <c r="AG35" s="1"/>
      <c r="AH35" s="1"/>
      <c r="AI35" s="1"/>
      <c r="AJ35" s="1"/>
      <c r="AK35" s="1"/>
      <c r="AL35" s="1"/>
      <c r="AM35" s="1"/>
      <c r="AN35" s="1"/>
      <c r="AO35" s="1"/>
      <c r="AP35" s="1"/>
      <c r="AQ35" s="1"/>
      <c r="AR35" s="1"/>
      <c r="AS35" s="1"/>
      <c r="AT35" s="1"/>
    </row>
    <row r="36" spans="1:46" ht="63" x14ac:dyDescent="0.25">
      <c r="A36" s="340"/>
      <c r="B36" s="341"/>
      <c r="C36" s="222" t="s">
        <v>122</v>
      </c>
      <c r="D36" s="228" t="s">
        <v>93</v>
      </c>
      <c r="E36" s="228" t="s">
        <v>93</v>
      </c>
      <c r="F36" s="228" t="s">
        <v>93</v>
      </c>
      <c r="G36" s="213" t="s">
        <v>93</v>
      </c>
      <c r="H36" s="228" t="s">
        <v>93</v>
      </c>
      <c r="I36" s="229" t="s">
        <v>93</v>
      </c>
      <c r="J36" s="40"/>
      <c r="K36" s="80"/>
      <c r="L36" s="40"/>
      <c r="M36" s="3" t="s">
        <v>93</v>
      </c>
      <c r="N36" s="204" t="s">
        <v>93</v>
      </c>
      <c r="O36" s="286" t="s">
        <v>93</v>
      </c>
      <c r="P36" s="287" t="s">
        <v>205</v>
      </c>
      <c r="Q36" s="173"/>
      <c r="R36" s="173"/>
      <c r="AC36" s="1"/>
      <c r="AD36" s="1"/>
      <c r="AE36" s="1"/>
      <c r="AF36" s="1"/>
      <c r="AG36" s="1"/>
      <c r="AH36" s="1"/>
      <c r="AI36" s="1"/>
      <c r="AJ36" s="1"/>
      <c r="AK36" s="1"/>
      <c r="AL36" s="1"/>
      <c r="AM36" s="1"/>
      <c r="AN36" s="1"/>
      <c r="AO36" s="1"/>
      <c r="AP36" s="1"/>
      <c r="AQ36" s="1"/>
      <c r="AR36" s="1"/>
      <c r="AS36" s="1"/>
      <c r="AT36" s="1"/>
    </row>
    <row r="37" spans="1:46" ht="21" customHeight="1" x14ac:dyDescent="0.25">
      <c r="A37" s="340"/>
      <c r="B37" s="341"/>
      <c r="C37" s="221" t="s">
        <v>121</v>
      </c>
      <c r="D37" s="228" t="s">
        <v>93</v>
      </c>
      <c r="E37" s="228" t="s">
        <v>93</v>
      </c>
      <c r="F37" s="228" t="s">
        <v>93</v>
      </c>
      <c r="G37" s="213" t="s">
        <v>93</v>
      </c>
      <c r="H37" s="228" t="s">
        <v>93</v>
      </c>
      <c r="I37" s="229" t="s">
        <v>93</v>
      </c>
      <c r="J37" s="40"/>
      <c r="K37" s="80"/>
      <c r="L37" s="40"/>
      <c r="M37" s="3" t="s">
        <v>93</v>
      </c>
      <c r="N37" s="204" t="s">
        <v>93</v>
      </c>
      <c r="O37" s="286" t="s">
        <v>93</v>
      </c>
      <c r="P37" s="287" t="s">
        <v>205</v>
      </c>
      <c r="Q37" s="173"/>
      <c r="R37" s="173"/>
      <c r="AC37" s="1"/>
      <c r="AD37" s="1"/>
      <c r="AE37" s="1"/>
      <c r="AF37" s="1"/>
      <c r="AG37" s="1"/>
      <c r="AH37" s="1"/>
      <c r="AI37" s="1"/>
      <c r="AJ37" s="1"/>
      <c r="AK37" s="1"/>
      <c r="AL37" s="1"/>
      <c r="AM37" s="1"/>
      <c r="AN37" s="1"/>
      <c r="AO37" s="1"/>
      <c r="AP37" s="1"/>
      <c r="AQ37" s="1"/>
      <c r="AR37" s="1"/>
      <c r="AS37" s="1"/>
      <c r="AT37" s="1"/>
    </row>
    <row r="38" spans="1:46" ht="21" customHeight="1" x14ac:dyDescent="0.25">
      <c r="A38" s="178"/>
      <c r="B38" s="196"/>
      <c r="C38" s="83"/>
      <c r="D38" s="199"/>
      <c r="E38" s="199"/>
      <c r="F38" s="199"/>
      <c r="G38" s="200"/>
      <c r="H38" s="199"/>
      <c r="I38" s="200"/>
      <c r="J38" s="197"/>
      <c r="K38" s="184"/>
      <c r="L38" s="197"/>
      <c r="M38" s="201"/>
      <c r="N38" s="201"/>
      <c r="O38" s="293"/>
      <c r="P38" s="294"/>
      <c r="Q38" s="173"/>
      <c r="R38" s="173"/>
      <c r="AC38" s="1"/>
      <c r="AD38" s="1"/>
      <c r="AE38" s="1"/>
      <c r="AF38" s="1"/>
      <c r="AG38" s="1"/>
      <c r="AH38" s="1"/>
      <c r="AI38" s="1"/>
      <c r="AJ38" s="1"/>
      <c r="AK38" s="1"/>
      <c r="AL38" s="1"/>
      <c r="AM38" s="1"/>
      <c r="AN38" s="1"/>
      <c r="AO38" s="1"/>
      <c r="AP38" s="1"/>
      <c r="AQ38" s="1"/>
      <c r="AR38" s="1"/>
      <c r="AS38" s="1"/>
      <c r="AT38" s="1"/>
    </row>
    <row r="39" spans="1:46" ht="21" x14ac:dyDescent="0.25">
      <c r="A39" s="1"/>
      <c r="B39" s="1"/>
      <c r="C39" s="8"/>
      <c r="D39" s="69" t="s">
        <v>41</v>
      </c>
      <c r="E39" s="8"/>
      <c r="F39" s="17"/>
      <c r="G39" s="11"/>
      <c r="H39" s="8"/>
      <c r="I39" s="6"/>
      <c r="J39" s="8"/>
      <c r="L39" s="8"/>
      <c r="M39" s="5"/>
      <c r="N39" s="5"/>
      <c r="O39" s="288"/>
      <c r="P39" s="290"/>
      <c r="Q39" s="173"/>
      <c r="R39" s="173"/>
      <c r="AC39" s="1"/>
      <c r="AD39" s="1"/>
      <c r="AE39" s="1"/>
      <c r="AF39" s="1"/>
      <c r="AG39" s="1"/>
      <c r="AH39" s="1"/>
      <c r="AI39" s="1"/>
      <c r="AJ39" s="1"/>
      <c r="AK39" s="1"/>
      <c r="AL39" s="1"/>
      <c r="AM39" s="1"/>
      <c r="AN39" s="1"/>
      <c r="AO39" s="1"/>
      <c r="AP39" s="1"/>
      <c r="AQ39" s="1"/>
      <c r="AR39" s="1"/>
      <c r="AS39" s="1"/>
      <c r="AT39" s="1"/>
    </row>
    <row r="40" spans="1:46" ht="21" customHeight="1" x14ac:dyDescent="0.25">
      <c r="A40" s="340" t="s">
        <v>3</v>
      </c>
      <c r="B40" s="341"/>
      <c r="C40" s="59" t="s">
        <v>4</v>
      </c>
      <c r="D40" s="228" t="s">
        <v>93</v>
      </c>
      <c r="E40" s="228" t="s">
        <v>93</v>
      </c>
      <c r="F40" s="228" t="s">
        <v>93</v>
      </c>
      <c r="G40" s="213" t="s">
        <v>93</v>
      </c>
      <c r="H40" s="228" t="s">
        <v>93</v>
      </c>
      <c r="I40" s="229" t="s">
        <v>93</v>
      </c>
      <c r="J40" s="40"/>
      <c r="K40" s="80"/>
      <c r="L40" s="40"/>
      <c r="M40" s="3" t="s">
        <v>93</v>
      </c>
      <c r="N40" s="204" t="s">
        <v>93</v>
      </c>
      <c r="O40" s="286" t="s">
        <v>93</v>
      </c>
      <c r="P40" s="287" t="s">
        <v>205</v>
      </c>
      <c r="Q40" s="173"/>
      <c r="R40" s="173"/>
      <c r="AC40" s="1"/>
      <c r="AD40" s="1"/>
      <c r="AE40" s="1"/>
      <c r="AF40" s="1"/>
      <c r="AG40" s="1"/>
      <c r="AH40" s="1"/>
      <c r="AI40" s="1"/>
      <c r="AJ40" s="1"/>
      <c r="AK40" s="1"/>
      <c r="AL40" s="1"/>
      <c r="AM40" s="1"/>
      <c r="AN40" s="1"/>
      <c r="AO40" s="1"/>
      <c r="AP40" s="1"/>
      <c r="AQ40" s="1"/>
      <c r="AR40" s="1"/>
      <c r="AS40" s="1"/>
      <c r="AT40" s="1"/>
    </row>
    <row r="41" spans="1:46" ht="21" customHeight="1" x14ac:dyDescent="0.25">
      <c r="A41" s="340"/>
      <c r="B41" s="341"/>
      <c r="C41" s="83" t="s">
        <v>10</v>
      </c>
      <c r="D41" s="228" t="s">
        <v>93</v>
      </c>
      <c r="E41" s="228" t="s">
        <v>93</v>
      </c>
      <c r="F41" s="228" t="s">
        <v>93</v>
      </c>
      <c r="G41" s="213" t="s">
        <v>93</v>
      </c>
      <c r="H41" s="228" t="s">
        <v>93</v>
      </c>
      <c r="I41" s="229" t="s">
        <v>93</v>
      </c>
      <c r="J41" s="40"/>
      <c r="K41" s="80"/>
      <c r="L41" s="40"/>
      <c r="M41" s="3" t="s">
        <v>93</v>
      </c>
      <c r="N41" s="204" t="s">
        <v>93</v>
      </c>
      <c r="O41" s="286" t="s">
        <v>93</v>
      </c>
      <c r="P41" s="287" t="s">
        <v>205</v>
      </c>
      <c r="Q41" s="173"/>
      <c r="R41" s="173"/>
      <c r="AC41" s="1"/>
      <c r="AD41" s="1"/>
      <c r="AE41" s="1"/>
      <c r="AF41" s="1"/>
      <c r="AG41" s="1"/>
      <c r="AH41" s="1"/>
      <c r="AI41" s="1"/>
      <c r="AJ41" s="1"/>
      <c r="AK41" s="1"/>
      <c r="AL41" s="1"/>
      <c r="AM41" s="1"/>
      <c r="AN41" s="1"/>
      <c r="AO41" s="1"/>
      <c r="AP41" s="1"/>
      <c r="AQ41" s="1"/>
      <c r="AR41" s="1"/>
      <c r="AS41" s="1"/>
      <c r="AT41" s="1"/>
    </row>
    <row r="42" spans="1:46" ht="21" x14ac:dyDescent="0.25">
      <c r="A42" s="340"/>
      <c r="B42" s="341"/>
      <c r="C42" s="59" t="str">
        <f t="shared" ref="C42:C44" si="9">C56</f>
        <v>Others Quota</v>
      </c>
      <c r="D42" s="228" t="s">
        <v>93</v>
      </c>
      <c r="E42" s="228" t="s">
        <v>93</v>
      </c>
      <c r="F42" s="228" t="s">
        <v>93</v>
      </c>
      <c r="G42" s="213" t="s">
        <v>93</v>
      </c>
      <c r="H42" s="228" t="s">
        <v>93</v>
      </c>
      <c r="I42" s="229" t="s">
        <v>93</v>
      </c>
      <c r="J42" s="40"/>
      <c r="K42" s="80"/>
      <c r="L42" s="40"/>
      <c r="M42" s="3" t="s">
        <v>93</v>
      </c>
      <c r="N42" s="204" t="s">
        <v>93</v>
      </c>
      <c r="O42" s="286" t="s">
        <v>93</v>
      </c>
      <c r="P42" s="287" t="s">
        <v>205</v>
      </c>
      <c r="Q42" s="173"/>
      <c r="R42" s="173"/>
      <c r="AC42" s="1"/>
      <c r="AD42" s="1"/>
      <c r="AE42" s="1"/>
      <c r="AF42" s="1"/>
      <c r="AG42" s="1"/>
      <c r="AH42" s="1"/>
      <c r="AI42" s="1"/>
      <c r="AJ42" s="1"/>
      <c r="AK42" s="1"/>
      <c r="AL42" s="1"/>
      <c r="AM42" s="1"/>
      <c r="AN42" s="1"/>
      <c r="AO42" s="1"/>
      <c r="AP42" s="1"/>
      <c r="AQ42" s="1"/>
      <c r="AR42" s="1"/>
      <c r="AS42" s="1"/>
      <c r="AT42" s="1"/>
    </row>
    <row r="43" spans="1:46" ht="21" customHeight="1" x14ac:dyDescent="0.25">
      <c r="A43" s="340"/>
      <c r="B43" s="341"/>
      <c r="C43" s="60" t="str">
        <f t="shared" si="9"/>
        <v>Remove TAC</v>
      </c>
      <c r="D43" s="228" t="s">
        <v>93</v>
      </c>
      <c r="E43" s="228" t="s">
        <v>93</v>
      </c>
      <c r="F43" s="228" t="s">
        <v>93</v>
      </c>
      <c r="G43" s="213" t="s">
        <v>93</v>
      </c>
      <c r="H43" s="228" t="s">
        <v>93</v>
      </c>
      <c r="I43" s="229" t="s">
        <v>93</v>
      </c>
      <c r="J43" s="40"/>
      <c r="K43" s="80"/>
      <c r="L43" s="40"/>
      <c r="M43" s="3" t="s">
        <v>93</v>
      </c>
      <c r="N43" s="204" t="s">
        <v>93</v>
      </c>
      <c r="O43" s="286" t="s">
        <v>93</v>
      </c>
      <c r="P43" s="287" t="s">
        <v>205</v>
      </c>
      <c r="Q43" s="173"/>
      <c r="R43" s="173"/>
      <c r="AC43" s="1"/>
      <c r="AD43" s="1"/>
      <c r="AE43" s="1"/>
      <c r="AF43" s="1"/>
      <c r="AG43" s="1"/>
      <c r="AH43" s="1"/>
      <c r="AI43" s="1"/>
      <c r="AJ43" s="1"/>
      <c r="AK43" s="1"/>
      <c r="AL43" s="1"/>
      <c r="AM43" s="1"/>
      <c r="AN43" s="1"/>
      <c r="AO43" s="1"/>
      <c r="AP43" s="1"/>
      <c r="AQ43" s="1"/>
      <c r="AR43" s="1"/>
      <c r="AS43" s="1"/>
      <c r="AT43" s="1"/>
    </row>
    <row r="44" spans="1:46" ht="21" customHeight="1" x14ac:dyDescent="0.25">
      <c r="A44" s="340"/>
      <c r="B44" s="341"/>
      <c r="C44" s="59" t="str">
        <f t="shared" si="9"/>
        <v xml:space="preserve">Merge TAC regions </v>
      </c>
      <c r="D44" s="228" t="s">
        <v>93</v>
      </c>
      <c r="E44" s="228" t="s">
        <v>93</v>
      </c>
      <c r="F44" s="228" t="s">
        <v>93</v>
      </c>
      <c r="G44" s="213" t="s">
        <v>93</v>
      </c>
      <c r="H44" s="228" t="s">
        <v>93</v>
      </c>
      <c r="I44" s="229" t="s">
        <v>93</v>
      </c>
      <c r="J44" s="40"/>
      <c r="K44" s="80"/>
      <c r="L44" s="40"/>
      <c r="M44" s="3" t="s">
        <v>93</v>
      </c>
      <c r="N44" s="204" t="s">
        <v>93</v>
      </c>
      <c r="O44" s="286" t="s">
        <v>93</v>
      </c>
      <c r="P44" s="287" t="s">
        <v>205</v>
      </c>
      <c r="Q44" s="173"/>
      <c r="R44" s="173"/>
      <c r="AC44" s="1"/>
      <c r="AD44" s="1"/>
      <c r="AE44" s="1"/>
      <c r="AF44" s="1"/>
      <c r="AG44" s="1"/>
      <c r="AH44" s="1"/>
      <c r="AI44" s="1"/>
      <c r="AJ44" s="1"/>
      <c r="AK44" s="1"/>
      <c r="AL44" s="1"/>
      <c r="AM44" s="1"/>
      <c r="AN44" s="1"/>
      <c r="AO44" s="1"/>
      <c r="AP44" s="1"/>
      <c r="AQ44" s="1"/>
      <c r="AR44" s="1"/>
      <c r="AS44" s="1"/>
      <c r="AT44" s="1"/>
    </row>
    <row r="45" spans="1:46" ht="21" customHeight="1" x14ac:dyDescent="0.25">
      <c r="A45" s="1"/>
      <c r="B45" s="1"/>
      <c r="C45" s="1"/>
      <c r="D45" s="1"/>
      <c r="E45" s="1"/>
      <c r="F45" s="6"/>
      <c r="G45" s="122"/>
      <c r="H45" s="1"/>
      <c r="I45" s="6"/>
      <c r="J45" s="1"/>
      <c r="K45" s="6"/>
      <c r="L45" s="1"/>
      <c r="M45" s="5"/>
      <c r="N45" s="5"/>
      <c r="O45" s="288"/>
      <c r="P45" s="290"/>
      <c r="Q45" s="173"/>
      <c r="R45" s="173"/>
      <c r="AC45" s="1"/>
      <c r="AD45" s="1"/>
      <c r="AE45" s="1"/>
      <c r="AF45" s="1"/>
      <c r="AG45" s="1"/>
      <c r="AH45" s="1"/>
      <c r="AI45" s="1"/>
      <c r="AJ45" s="1"/>
      <c r="AK45" s="1"/>
      <c r="AL45" s="1"/>
      <c r="AM45" s="1"/>
      <c r="AN45" s="1"/>
      <c r="AO45" s="1"/>
      <c r="AP45" s="1"/>
      <c r="AQ45" s="1"/>
      <c r="AR45" s="1"/>
      <c r="AS45" s="1"/>
      <c r="AT45" s="1"/>
    </row>
    <row r="46" spans="1:46" ht="34.5" customHeight="1" x14ac:dyDescent="0.25">
      <c r="A46" s="1"/>
      <c r="B46" s="1"/>
      <c r="C46" s="79" t="s">
        <v>38</v>
      </c>
      <c r="D46" s="70" t="s">
        <v>40</v>
      </c>
      <c r="E46" s="37"/>
      <c r="F46" s="7"/>
      <c r="G46" s="121"/>
      <c r="H46" s="37"/>
      <c r="I46" s="7"/>
      <c r="J46" s="37"/>
      <c r="L46" s="37"/>
      <c r="M46" s="5"/>
      <c r="N46" s="5"/>
      <c r="O46" s="288"/>
      <c r="P46" s="290"/>
      <c r="Q46" s="173"/>
      <c r="R46" s="173"/>
      <c r="AC46" s="1"/>
      <c r="AD46" s="1"/>
      <c r="AE46" s="1"/>
      <c r="AF46" s="1"/>
      <c r="AG46" s="1"/>
      <c r="AH46" s="1"/>
      <c r="AI46" s="1"/>
      <c r="AJ46" s="1"/>
      <c r="AK46" s="1"/>
      <c r="AL46" s="1"/>
      <c r="AM46" s="1"/>
      <c r="AN46" s="1"/>
      <c r="AO46" s="1"/>
      <c r="AP46" s="1"/>
      <c r="AQ46" s="1"/>
      <c r="AR46" s="1"/>
      <c r="AS46" s="1"/>
      <c r="AT46" s="1"/>
    </row>
    <row r="47" spans="1:46" ht="21" x14ac:dyDescent="0.25">
      <c r="A47" s="340" t="s">
        <v>2</v>
      </c>
      <c r="B47" s="341"/>
      <c r="C47" s="57" t="s">
        <v>14</v>
      </c>
      <c r="D47" s="228" t="s">
        <v>93</v>
      </c>
      <c r="E47" s="228" t="s">
        <v>93</v>
      </c>
      <c r="F47" s="228" t="s">
        <v>93</v>
      </c>
      <c r="G47" s="213" t="s">
        <v>93</v>
      </c>
      <c r="H47" s="228" t="s">
        <v>93</v>
      </c>
      <c r="I47" s="229" t="s">
        <v>93</v>
      </c>
      <c r="J47" s="40"/>
      <c r="K47" s="80"/>
      <c r="L47" s="40"/>
      <c r="M47" s="3" t="s">
        <v>93</v>
      </c>
      <c r="N47" s="204" t="s">
        <v>93</v>
      </c>
      <c r="O47" s="286" t="s">
        <v>93</v>
      </c>
      <c r="P47" s="287" t="s">
        <v>205</v>
      </c>
      <c r="Q47" s="173"/>
      <c r="R47" s="173"/>
      <c r="AC47" s="1"/>
      <c r="AD47" s="1"/>
      <c r="AE47" s="1"/>
      <c r="AF47" s="1"/>
      <c r="AG47" s="1"/>
      <c r="AH47" s="1"/>
      <c r="AI47" s="1"/>
      <c r="AJ47" s="1"/>
      <c r="AK47" s="1"/>
      <c r="AL47" s="1"/>
      <c r="AM47" s="1"/>
      <c r="AN47" s="1"/>
      <c r="AO47" s="1"/>
      <c r="AP47" s="1"/>
      <c r="AQ47" s="1"/>
      <c r="AR47" s="1"/>
      <c r="AS47" s="1"/>
      <c r="AT47" s="1"/>
    </row>
    <row r="48" spans="1:46" s="1" customFormat="1" ht="21" x14ac:dyDescent="0.25">
      <c r="A48" s="340"/>
      <c r="B48" s="341"/>
      <c r="C48" s="63" t="s">
        <v>30</v>
      </c>
      <c r="D48" s="228" t="s">
        <v>93</v>
      </c>
      <c r="E48" s="228" t="s">
        <v>93</v>
      </c>
      <c r="F48" s="228" t="s">
        <v>93</v>
      </c>
      <c r="G48" s="213" t="s">
        <v>93</v>
      </c>
      <c r="H48" s="228" t="s">
        <v>93</v>
      </c>
      <c r="I48" s="229" t="s">
        <v>93</v>
      </c>
      <c r="J48" s="40"/>
      <c r="K48" s="80"/>
      <c r="L48" s="40"/>
      <c r="M48" s="3" t="s">
        <v>93</v>
      </c>
      <c r="N48" s="204" t="s">
        <v>93</v>
      </c>
      <c r="O48" s="286" t="s">
        <v>93</v>
      </c>
      <c r="P48" s="287" t="s">
        <v>205</v>
      </c>
      <c r="Q48" s="173"/>
      <c r="R48" s="173"/>
    </row>
    <row r="49" spans="1:46" s="1" customFormat="1" ht="21" x14ac:dyDescent="0.35">
      <c r="A49" s="340"/>
      <c r="B49" s="341"/>
      <c r="C49" s="217" t="s">
        <v>31</v>
      </c>
      <c r="D49" s="228" t="s">
        <v>93</v>
      </c>
      <c r="E49" s="228" t="s">
        <v>93</v>
      </c>
      <c r="F49" s="228" t="s">
        <v>93</v>
      </c>
      <c r="G49" s="213" t="s">
        <v>93</v>
      </c>
      <c r="H49" s="228" t="s">
        <v>93</v>
      </c>
      <c r="I49" s="229" t="s">
        <v>93</v>
      </c>
      <c r="J49" s="40"/>
      <c r="K49" s="80"/>
      <c r="L49" s="40"/>
      <c r="M49" s="3" t="s">
        <v>93</v>
      </c>
      <c r="N49" s="204" t="s">
        <v>93</v>
      </c>
      <c r="O49" s="286" t="s">
        <v>93</v>
      </c>
      <c r="P49" s="287" t="s">
        <v>205</v>
      </c>
      <c r="Q49" s="173"/>
      <c r="R49" s="173"/>
    </row>
    <row r="50" spans="1:46" s="1" customFormat="1" ht="21" customHeight="1" x14ac:dyDescent="0.35">
      <c r="A50" s="340"/>
      <c r="B50" s="341"/>
      <c r="C50" s="216"/>
      <c r="D50" s="228"/>
      <c r="E50" s="228"/>
      <c r="F50" s="228"/>
      <c r="G50" s="228"/>
      <c r="H50" s="228"/>
      <c r="I50" s="228"/>
      <c r="J50" s="40"/>
      <c r="K50" s="166"/>
      <c r="L50" s="40"/>
      <c r="M50" s="277"/>
      <c r="N50" s="277"/>
      <c r="O50" s="284"/>
      <c r="P50" s="298"/>
      <c r="Q50" s="173"/>
      <c r="R50" s="173"/>
    </row>
    <row r="51" spans="1:46" s="1" customFormat="1" ht="21" customHeight="1" x14ac:dyDescent="0.35">
      <c r="A51" s="340"/>
      <c r="B51" s="341"/>
      <c r="C51" s="216"/>
      <c r="D51" s="228"/>
      <c r="E51" s="228"/>
      <c r="F51" s="228"/>
      <c r="G51" s="228"/>
      <c r="H51" s="228"/>
      <c r="I51" s="228"/>
      <c r="J51" s="40"/>
      <c r="K51" s="166"/>
      <c r="L51" s="40"/>
      <c r="M51" s="277"/>
      <c r="N51" s="277"/>
      <c r="O51" s="170"/>
      <c r="P51" s="169"/>
      <c r="Q51" s="173"/>
      <c r="R51" s="173"/>
    </row>
    <row r="52" spans="1:46" ht="21.75" thickBot="1" x14ac:dyDescent="0.3">
      <c r="A52" s="1"/>
      <c r="B52" s="1"/>
      <c r="C52" s="4"/>
      <c r="D52" s="4"/>
      <c r="E52" s="4"/>
      <c r="F52" s="6"/>
      <c r="G52" s="16"/>
      <c r="H52" s="4"/>
      <c r="I52" s="6"/>
      <c r="J52" s="4"/>
      <c r="K52" s="16"/>
      <c r="L52" s="4"/>
      <c r="M52" s="5"/>
      <c r="N52" s="5"/>
      <c r="O52" s="16"/>
      <c r="Q52" s="173"/>
      <c r="R52" s="173"/>
      <c r="AC52" s="1"/>
      <c r="AD52" s="1"/>
      <c r="AE52" s="1"/>
      <c r="AF52" s="1"/>
      <c r="AG52" s="1"/>
      <c r="AH52" s="1"/>
      <c r="AI52" s="1"/>
      <c r="AJ52" s="1"/>
      <c r="AK52" s="1"/>
      <c r="AL52" s="1"/>
      <c r="AM52" s="1"/>
      <c r="AN52" s="1"/>
      <c r="AO52" s="1"/>
      <c r="AP52" s="1"/>
      <c r="AQ52" s="1"/>
      <c r="AR52" s="1"/>
      <c r="AS52" s="1"/>
      <c r="AT52" s="1"/>
    </row>
    <row r="53" spans="1:46" ht="91.5" customHeight="1" thickBot="1" x14ac:dyDescent="0.3">
      <c r="A53" s="335" t="s">
        <v>255</v>
      </c>
      <c r="B53" s="336"/>
      <c r="C53" s="336"/>
      <c r="D53" s="375" t="s">
        <v>419</v>
      </c>
      <c r="E53" s="376"/>
      <c r="F53" s="376"/>
      <c r="G53" s="376"/>
      <c r="H53" s="376"/>
      <c r="I53" s="377"/>
      <c r="J53" s="123"/>
      <c r="K53" s="111"/>
      <c r="L53" s="177"/>
      <c r="M53" s="32"/>
      <c r="N53" s="32"/>
      <c r="O53" s="32"/>
      <c r="P53" s="32"/>
      <c r="Q53" s="332"/>
      <c r="R53" s="332"/>
      <c r="AC53" s="1"/>
      <c r="AD53" s="1"/>
      <c r="AE53" s="1"/>
      <c r="AF53" s="1"/>
      <c r="AG53" s="1"/>
      <c r="AH53" s="1"/>
      <c r="AI53" s="1"/>
      <c r="AJ53" s="1"/>
      <c r="AK53" s="1"/>
      <c r="AL53" s="1"/>
      <c r="AM53" s="1"/>
      <c r="AN53" s="1"/>
      <c r="AO53" s="1"/>
      <c r="AP53" s="1"/>
      <c r="AQ53" s="1"/>
      <c r="AR53" s="1"/>
      <c r="AS53" s="1"/>
      <c r="AT53" s="1"/>
    </row>
    <row r="54" spans="1:46" ht="23.25" hidden="1" x14ac:dyDescent="0.35">
      <c r="A54" s="19"/>
      <c r="B54" s="20"/>
      <c r="C54" s="6"/>
      <c r="D54" s="6"/>
      <c r="E54" s="6"/>
      <c r="F54" s="5"/>
      <c r="G54" s="120"/>
      <c r="H54" s="6"/>
      <c r="I54" s="5"/>
      <c r="J54" s="6"/>
      <c r="K54" s="5"/>
      <c r="L54" s="6"/>
      <c r="M54" s="5"/>
      <c r="N54" s="5"/>
      <c r="O54" s="5"/>
      <c r="Q54" s="173"/>
      <c r="R54" s="173"/>
      <c r="AC54" s="1"/>
      <c r="AD54" s="1"/>
      <c r="AE54" s="1"/>
      <c r="AF54" s="1"/>
      <c r="AG54" s="1"/>
      <c r="AH54" s="1"/>
      <c r="AI54" s="1"/>
      <c r="AJ54" s="1"/>
      <c r="AK54" s="1"/>
      <c r="AL54" s="1"/>
      <c r="AM54" s="1"/>
      <c r="AN54" s="1"/>
      <c r="AO54" s="1"/>
      <c r="AP54" s="1"/>
      <c r="AQ54" s="1"/>
      <c r="AR54" s="1"/>
      <c r="AS54" s="1"/>
      <c r="AT54" s="1"/>
    </row>
    <row r="55" spans="1:46" ht="21" hidden="1" x14ac:dyDescent="0.25">
      <c r="A55" s="1"/>
      <c r="B55" s="1"/>
      <c r="C55" s="17"/>
      <c r="D55" s="71" t="s">
        <v>39</v>
      </c>
      <c r="E55" s="17"/>
      <c r="F55" s="7"/>
      <c r="G55" s="121"/>
      <c r="H55" s="17"/>
      <c r="I55" s="7"/>
      <c r="J55" s="17"/>
      <c r="L55" s="17"/>
      <c r="M55" s="5"/>
      <c r="N55" s="5"/>
      <c r="O55" s="17"/>
      <c r="Q55" s="173"/>
      <c r="R55" s="173"/>
      <c r="AC55" s="1"/>
      <c r="AD55" s="1"/>
      <c r="AE55" s="1"/>
      <c r="AF55" s="1"/>
      <c r="AG55" s="1"/>
      <c r="AH55" s="1"/>
      <c r="AI55" s="1"/>
      <c r="AJ55" s="1"/>
      <c r="AK55" s="1"/>
      <c r="AL55" s="1"/>
      <c r="AM55" s="1"/>
      <c r="AN55" s="1"/>
      <c r="AO55" s="1"/>
      <c r="AP55" s="1"/>
      <c r="AQ55" s="1"/>
      <c r="AR55" s="1"/>
      <c r="AS55" s="1"/>
      <c r="AT55" s="1"/>
    </row>
    <row r="56" spans="1:46" ht="21" hidden="1" customHeight="1" x14ac:dyDescent="0.25">
      <c r="A56" s="333" t="s">
        <v>32</v>
      </c>
      <c r="B56" s="334"/>
      <c r="C56" s="42" t="s">
        <v>11</v>
      </c>
      <c r="D56" s="13" t="s">
        <v>78</v>
      </c>
      <c r="E56" s="13" t="s">
        <v>78</v>
      </c>
      <c r="F56" s="154" t="s">
        <v>78</v>
      </c>
      <c r="G56" s="43"/>
      <c r="H56" s="154" t="s">
        <v>78</v>
      </c>
      <c r="I56" s="45"/>
      <c r="J56" s="13"/>
      <c r="K56" s="80"/>
      <c r="L56" s="13"/>
      <c r="M56" s="15"/>
      <c r="N56" s="30"/>
      <c r="P56" s="68"/>
      <c r="Q56" s="173"/>
      <c r="R56" s="173"/>
      <c r="AC56" s="1"/>
      <c r="AD56" s="1"/>
      <c r="AE56" s="1"/>
      <c r="AF56" s="1"/>
      <c r="AG56" s="1"/>
      <c r="AH56" s="1"/>
      <c r="AI56" s="1"/>
      <c r="AJ56" s="1"/>
      <c r="AK56" s="1"/>
      <c r="AL56" s="1"/>
      <c r="AM56" s="1"/>
      <c r="AN56" s="1"/>
      <c r="AO56" s="1"/>
      <c r="AP56" s="1"/>
      <c r="AQ56" s="1"/>
      <c r="AR56" s="1"/>
      <c r="AS56" s="1"/>
      <c r="AT56" s="1"/>
    </row>
    <row r="57" spans="1:46" ht="21" hidden="1" customHeight="1" x14ac:dyDescent="0.25">
      <c r="A57" s="333"/>
      <c r="B57" s="334"/>
      <c r="C57" s="59" t="s">
        <v>5</v>
      </c>
      <c r="D57" s="38"/>
      <c r="E57" s="38"/>
      <c r="F57" s="77"/>
      <c r="G57" s="44"/>
      <c r="H57" s="154"/>
      <c r="I57" s="118"/>
      <c r="J57" s="38"/>
      <c r="K57" s="81"/>
      <c r="L57" s="38"/>
      <c r="M57" s="21"/>
      <c r="N57" s="31"/>
      <c r="O57" s="2"/>
      <c r="P57" s="68"/>
      <c r="Q57" s="173"/>
      <c r="R57" s="173"/>
      <c r="AC57" s="1"/>
      <c r="AD57" s="1"/>
      <c r="AE57" s="1"/>
      <c r="AF57" s="1"/>
      <c r="AG57" s="1"/>
      <c r="AH57" s="1"/>
      <c r="AI57" s="1"/>
      <c r="AJ57" s="1"/>
      <c r="AK57" s="1"/>
      <c r="AL57" s="1"/>
      <c r="AM57" s="1"/>
      <c r="AN57" s="1"/>
      <c r="AO57" s="1"/>
      <c r="AP57" s="1"/>
      <c r="AQ57" s="1"/>
      <c r="AR57" s="1"/>
      <c r="AS57" s="1"/>
      <c r="AT57" s="1"/>
    </row>
    <row r="58" spans="1:46" ht="21" hidden="1" customHeight="1" x14ac:dyDescent="0.25">
      <c r="A58" s="333"/>
      <c r="B58" s="334"/>
      <c r="C58" s="59" t="s">
        <v>6</v>
      </c>
      <c r="D58" s="12"/>
      <c r="E58" s="12"/>
      <c r="F58" s="154"/>
      <c r="G58" s="43"/>
      <c r="H58" s="154"/>
      <c r="I58" s="119"/>
      <c r="J58" s="12"/>
      <c r="K58" s="80"/>
      <c r="L58" s="12"/>
      <c r="M58" s="15"/>
      <c r="N58" s="30"/>
      <c r="O58" s="18"/>
      <c r="P58" s="68"/>
      <c r="Q58" s="173"/>
      <c r="R58" s="173"/>
      <c r="AC58" s="1"/>
      <c r="AD58" s="1"/>
      <c r="AE58" s="1"/>
      <c r="AF58" s="1"/>
      <c r="AG58" s="1"/>
      <c r="AH58" s="1"/>
      <c r="AI58" s="1"/>
      <c r="AJ58" s="1"/>
      <c r="AK58" s="1"/>
      <c r="AL58" s="1"/>
      <c r="AM58" s="1"/>
      <c r="AN58" s="1"/>
      <c r="AO58" s="1"/>
      <c r="AP58" s="1"/>
      <c r="AQ58" s="1"/>
      <c r="AR58" s="1"/>
      <c r="AS58" s="1"/>
      <c r="AT58" s="1"/>
    </row>
    <row r="59" spans="1:46" ht="21" hidden="1" customHeight="1" x14ac:dyDescent="0.3">
      <c r="A59" s="333"/>
      <c r="B59" s="334"/>
      <c r="C59" s="42" t="s">
        <v>16</v>
      </c>
      <c r="D59" s="39"/>
      <c r="E59" s="39"/>
      <c r="F59" s="154"/>
      <c r="G59" s="44"/>
      <c r="H59" s="154"/>
      <c r="I59" s="45"/>
      <c r="J59" s="39"/>
      <c r="K59" s="80"/>
      <c r="L59" s="39"/>
      <c r="M59" s="15"/>
      <c r="N59" s="15"/>
      <c r="O59" s="171"/>
      <c r="P59" s="169"/>
      <c r="Q59" s="173"/>
      <c r="R59" s="173"/>
      <c r="AC59" s="1"/>
      <c r="AD59" s="1"/>
      <c r="AE59" s="1"/>
      <c r="AF59" s="1"/>
      <c r="AG59" s="1"/>
      <c r="AH59" s="1"/>
      <c r="AI59" s="1"/>
      <c r="AJ59" s="1"/>
      <c r="AK59" s="1"/>
      <c r="AL59" s="1"/>
      <c r="AM59" s="1"/>
      <c r="AN59" s="1"/>
      <c r="AO59" s="1"/>
      <c r="AP59" s="1"/>
      <c r="AQ59" s="1"/>
      <c r="AR59" s="1"/>
      <c r="AS59" s="1"/>
      <c r="AT59" s="1"/>
    </row>
    <row r="60" spans="1:46" ht="21" hidden="1" customHeight="1" x14ac:dyDescent="0.3">
      <c r="A60" s="333"/>
      <c r="B60" s="334"/>
      <c r="C60" s="61" t="s">
        <v>15</v>
      </c>
      <c r="D60" s="24"/>
      <c r="E60" s="24"/>
      <c r="F60" s="154"/>
      <c r="G60" s="43"/>
      <c r="H60" s="154"/>
      <c r="I60" s="45"/>
      <c r="J60" s="24"/>
      <c r="K60" s="80"/>
      <c r="L60" s="24"/>
      <c r="M60" s="15"/>
      <c r="N60" s="15"/>
      <c r="O60" s="171"/>
      <c r="P60" s="169"/>
      <c r="Q60" s="173"/>
      <c r="R60" s="173"/>
      <c r="AC60" s="1"/>
      <c r="AD60" s="1"/>
      <c r="AE60" s="1"/>
      <c r="AF60" s="1"/>
      <c r="AG60" s="1"/>
      <c r="AH60" s="1"/>
      <c r="AI60" s="1"/>
      <c r="AJ60" s="1"/>
      <c r="AK60" s="1"/>
      <c r="AL60" s="1"/>
      <c r="AM60" s="1"/>
      <c r="AN60" s="1"/>
      <c r="AO60" s="1"/>
      <c r="AP60" s="1"/>
      <c r="AQ60" s="1"/>
      <c r="AR60" s="1"/>
      <c r="AS60" s="1"/>
      <c r="AT60" s="1"/>
    </row>
    <row r="61" spans="1:46" ht="21" hidden="1" customHeight="1" x14ac:dyDescent="0.3">
      <c r="A61" s="333"/>
      <c r="B61" s="334"/>
      <c r="C61" s="58"/>
      <c r="D61" s="258"/>
      <c r="E61" s="25"/>
      <c r="F61" s="77"/>
      <c r="G61" s="43"/>
      <c r="H61" s="154"/>
      <c r="I61" s="45"/>
      <c r="J61" s="25"/>
      <c r="K61" s="81"/>
      <c r="L61" s="25"/>
      <c r="M61" s="15"/>
      <c r="N61" s="30"/>
      <c r="O61" s="171"/>
      <c r="P61" s="169"/>
      <c r="Q61" s="173"/>
      <c r="R61" s="173"/>
      <c r="AC61" s="1"/>
      <c r="AD61" s="1"/>
      <c r="AE61" s="1"/>
      <c r="AF61" s="1"/>
      <c r="AG61" s="1"/>
      <c r="AH61" s="1"/>
      <c r="AI61" s="1"/>
      <c r="AJ61" s="1"/>
      <c r="AK61" s="1"/>
      <c r="AL61" s="1"/>
      <c r="AM61" s="1"/>
      <c r="AN61" s="1"/>
      <c r="AO61" s="1"/>
      <c r="AP61" s="1"/>
      <c r="AQ61" s="1"/>
      <c r="AR61" s="1"/>
      <c r="AS61" s="1"/>
      <c r="AT61" s="1"/>
    </row>
    <row r="62" spans="1:46" ht="21.75" hidden="1" thickBot="1" x14ac:dyDescent="0.3">
      <c r="A62" s="22"/>
      <c r="B62" s="22"/>
      <c r="C62" s="23"/>
      <c r="D62" s="6"/>
      <c r="E62" s="6"/>
      <c r="F62" s="6"/>
      <c r="G62" s="23"/>
      <c r="H62" s="23"/>
      <c r="I62" s="23"/>
      <c r="J62" s="23"/>
      <c r="K62" s="23"/>
      <c r="L62" s="23"/>
      <c r="M62" s="16"/>
      <c r="N62" s="16"/>
      <c r="O62" s="161" t="s">
        <v>79</v>
      </c>
      <c r="Q62" s="173"/>
      <c r="R62" s="173"/>
      <c r="AC62" s="1"/>
      <c r="AD62" s="1"/>
      <c r="AE62" s="1"/>
      <c r="AF62" s="1"/>
      <c r="AG62" s="1"/>
      <c r="AH62" s="1"/>
      <c r="AI62" s="1"/>
      <c r="AJ62" s="1"/>
      <c r="AK62" s="1"/>
      <c r="AL62" s="1"/>
      <c r="AM62" s="1"/>
      <c r="AN62" s="1"/>
      <c r="AO62" s="1"/>
      <c r="AP62" s="1"/>
      <c r="AQ62" s="1"/>
      <c r="AR62" s="1"/>
      <c r="AS62" s="1"/>
      <c r="AT62" s="1"/>
    </row>
    <row r="63" spans="1:46" ht="60" hidden="1" customHeight="1" x14ac:dyDescent="0.35">
      <c r="A63" s="335" t="s">
        <v>29</v>
      </c>
      <c r="B63" s="336"/>
      <c r="C63" s="336"/>
      <c r="D63" s="123" t="s">
        <v>80</v>
      </c>
      <c r="E63" s="123"/>
      <c r="F63" s="111"/>
      <c r="G63" s="113"/>
      <c r="H63" s="177"/>
      <c r="I63" s="112"/>
      <c r="J63" s="123"/>
      <c r="K63" s="111"/>
      <c r="L63" s="177"/>
      <c r="M63" s="33"/>
      <c r="N63" s="32"/>
      <c r="O63" s="32"/>
      <c r="P63" s="32"/>
      <c r="Q63" s="173"/>
      <c r="R63" s="173"/>
      <c r="AC63" s="1"/>
      <c r="AD63" s="1"/>
      <c r="AE63" s="1"/>
      <c r="AF63" s="1"/>
      <c r="AG63" s="1"/>
      <c r="AH63" s="1"/>
      <c r="AI63" s="1"/>
      <c r="AJ63" s="1"/>
      <c r="AK63" s="1"/>
      <c r="AL63" s="1"/>
      <c r="AM63" s="1"/>
      <c r="AN63" s="1"/>
      <c r="AO63" s="1"/>
      <c r="AP63" s="1"/>
      <c r="AQ63" s="1"/>
      <c r="AR63" s="1"/>
      <c r="AS63" s="1"/>
      <c r="AT63" s="1"/>
    </row>
    <row r="64" spans="1:46" s="1" customFormat="1" x14ac:dyDescent="0.25">
      <c r="Q64" s="173"/>
      <c r="R64" s="173"/>
    </row>
    <row r="65" spans="1:18" s="1" customFormat="1" ht="23.25" x14ac:dyDescent="0.35">
      <c r="A65" s="74" t="s">
        <v>20</v>
      </c>
      <c r="B65" s="75"/>
      <c r="Q65" s="173"/>
      <c r="R65" s="173"/>
    </row>
    <row r="66" spans="1:18" s="1" customFormat="1" ht="21" x14ac:dyDescent="0.35">
      <c r="A66" s="67"/>
      <c r="B66" s="75" t="s">
        <v>21</v>
      </c>
    </row>
    <row r="67" spans="1:18" s="1" customFormat="1" ht="21" x14ac:dyDescent="0.35">
      <c r="A67" s="67"/>
      <c r="B67" s="75" t="s">
        <v>22</v>
      </c>
    </row>
    <row r="68" spans="1:18" s="1" customFormat="1" ht="21" x14ac:dyDescent="0.35">
      <c r="A68" s="67"/>
      <c r="B68" s="75" t="s">
        <v>23</v>
      </c>
    </row>
    <row r="69" spans="1:18" s="1" customFormat="1" ht="21" x14ac:dyDescent="0.35">
      <c r="A69" s="67"/>
      <c r="B69" s="75" t="s">
        <v>24</v>
      </c>
    </row>
    <row r="70" spans="1:18" s="1" customFormat="1" ht="21" x14ac:dyDescent="0.35">
      <c r="A70" s="67"/>
      <c r="B70" s="75" t="s">
        <v>25</v>
      </c>
    </row>
    <row r="71" spans="1:18" s="1" customFormat="1" ht="21" x14ac:dyDescent="0.35">
      <c r="A71" s="67"/>
      <c r="B71" s="75" t="s">
        <v>26</v>
      </c>
    </row>
    <row r="72" spans="1:18" s="1" customFormat="1" ht="21" x14ac:dyDescent="0.35">
      <c r="A72" s="67"/>
      <c r="B72" s="75" t="s">
        <v>27</v>
      </c>
    </row>
    <row r="73" spans="1:18" s="1" customFormat="1" ht="21" x14ac:dyDescent="0.35">
      <c r="A73" s="67"/>
      <c r="B73" s="75"/>
    </row>
  </sheetData>
  <mergeCells count="28">
    <mergeCell ref="J3:J5"/>
    <mergeCell ref="K3:K5"/>
    <mergeCell ref="L3:L5"/>
    <mergeCell ref="A4:B4"/>
    <mergeCell ref="A5:B5"/>
    <mergeCell ref="H3:H5"/>
    <mergeCell ref="I3:I5"/>
    <mergeCell ref="D3:D5"/>
    <mergeCell ref="E3:E5"/>
    <mergeCell ref="F3:F5"/>
    <mergeCell ref="G3:G5"/>
    <mergeCell ref="A24:B24"/>
    <mergeCell ref="C22:C25"/>
    <mergeCell ref="A25:B25"/>
    <mergeCell ref="A26:B26"/>
    <mergeCell ref="A40:B44"/>
    <mergeCell ref="A22:B22"/>
    <mergeCell ref="Q53:R53"/>
    <mergeCell ref="A56:B61"/>
    <mergeCell ref="A63:C63"/>
    <mergeCell ref="Q27:R27"/>
    <mergeCell ref="A28:B30"/>
    <mergeCell ref="Q29:R29"/>
    <mergeCell ref="Q32:R32"/>
    <mergeCell ref="A33:B37"/>
    <mergeCell ref="A47:B51"/>
    <mergeCell ref="A53:C53"/>
    <mergeCell ref="D53:I53"/>
  </mergeCells>
  <pageMargins left="0.70866141732283472" right="0.70866141732283472" top="0.74803149606299213" bottom="0.74803149606299213" header="0.31496062992125984" footer="0.31496062992125984"/>
  <pageSetup paperSize="8" orientation="landscape"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AT74"/>
  <sheetViews>
    <sheetView zoomScale="60" zoomScaleNormal="60" workbookViewId="0">
      <pane xSplit="2" ySplit="2" topLeftCell="C5" activePane="bottomRight" state="frozen"/>
      <selection pane="topRight" activeCell="C1" sqref="C1"/>
      <selection pane="bottomLeft" activeCell="A3" sqref="A3"/>
      <selection pane="bottomRight" activeCell="D54" sqref="D54:I54"/>
    </sheetView>
  </sheetViews>
  <sheetFormatPr defaultColWidth="35.75" defaultRowHeight="15.75" x14ac:dyDescent="0.25"/>
  <cols>
    <col min="1" max="1" width="36.87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25" customWidth="1"/>
    <col min="15" max="15" width="43.5" customWidth="1"/>
    <col min="16" max="28" width="35.75" style="1"/>
  </cols>
  <sheetData>
    <row r="1" spans="1:28" s="1" customFormat="1" ht="58.5" customHeight="1" thickBot="1" x14ac:dyDescent="0.3">
      <c r="A1" s="114" t="s">
        <v>53</v>
      </c>
      <c r="B1" s="114"/>
      <c r="C1" s="114"/>
      <c r="D1" s="115"/>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U2"/>
      <c r="V2"/>
      <c r="W2"/>
      <c r="X2"/>
      <c r="Y2"/>
      <c r="Z2"/>
      <c r="AA2"/>
      <c r="AB2"/>
    </row>
    <row r="3" spans="1:28" s="1" customFormat="1" ht="26.25" x14ac:dyDescent="0.25">
      <c r="A3" s="54"/>
      <c r="B3" s="54"/>
      <c r="C3" s="47"/>
      <c r="D3" s="351"/>
      <c r="E3" s="351"/>
      <c r="F3" s="351"/>
      <c r="G3" s="351"/>
      <c r="H3" s="351"/>
      <c r="I3" s="351"/>
      <c r="J3" s="351"/>
      <c r="K3" s="351"/>
      <c r="L3" s="351"/>
    </row>
    <row r="4" spans="1:28" s="1" customFormat="1" ht="26.25" x14ac:dyDescent="0.25">
      <c r="A4" s="353" t="s">
        <v>43</v>
      </c>
      <c r="B4" s="353"/>
      <c r="C4" s="78">
        <v>461</v>
      </c>
      <c r="D4" s="352"/>
      <c r="E4" s="352"/>
      <c r="F4" s="352"/>
      <c r="G4" s="352"/>
      <c r="H4" s="352"/>
      <c r="I4" s="352"/>
      <c r="J4" s="352"/>
      <c r="K4" s="352"/>
      <c r="L4" s="352"/>
    </row>
    <row r="5" spans="1:28" s="1" customFormat="1" ht="26.25" x14ac:dyDescent="0.25">
      <c r="A5" s="353" t="s">
        <v>295</v>
      </c>
      <c r="B5" s="353"/>
      <c r="C5" s="78">
        <f>C4*1.72</f>
        <v>792.92</v>
      </c>
      <c r="D5" s="352"/>
      <c r="E5" s="352"/>
      <c r="F5" s="352"/>
      <c r="G5" s="352"/>
      <c r="H5" s="352"/>
      <c r="I5" s="352"/>
      <c r="J5" s="352"/>
      <c r="K5" s="352"/>
      <c r="L5" s="352"/>
    </row>
    <row r="6" spans="1:28" s="1" customFormat="1" ht="26.25" x14ac:dyDescent="0.25">
      <c r="A6" s="47"/>
      <c r="B6" s="47"/>
      <c r="C6" s="47"/>
      <c r="D6" s="48"/>
      <c r="E6" s="48"/>
      <c r="F6" s="49"/>
      <c r="G6" s="49"/>
      <c r="H6" s="48"/>
      <c r="I6" s="49"/>
      <c r="J6" s="48"/>
      <c r="K6" s="49"/>
      <c r="L6" s="48"/>
    </row>
    <row r="7" spans="1:28" s="1" customFormat="1" ht="26.25" customHeight="1" x14ac:dyDescent="0.4">
      <c r="A7" s="130" t="s">
        <v>45</v>
      </c>
      <c r="B7" s="128" t="s">
        <v>44</v>
      </c>
      <c r="C7" s="77"/>
      <c r="D7" s="105">
        <f>(D8/$C$4)*100</f>
        <v>14.967462039045554</v>
      </c>
      <c r="E7" s="105">
        <f t="shared" ref="E7:I7" si="0">(E8/$C$4)*100</f>
        <v>27.114967462039047</v>
      </c>
      <c r="F7" s="105">
        <f t="shared" si="0"/>
        <v>43.817787418655094</v>
      </c>
      <c r="G7" s="106">
        <f>(G8/$C$4)*100</f>
        <v>0</v>
      </c>
      <c r="H7" s="105">
        <f>(H8/$C$4)*100</f>
        <v>14.099783080260304</v>
      </c>
      <c r="I7" s="106">
        <f t="shared" si="0"/>
        <v>0</v>
      </c>
      <c r="J7" s="95">
        <v>16.899999999999999</v>
      </c>
      <c r="K7" s="95">
        <v>79.599999999999994</v>
      </c>
      <c r="L7" s="95">
        <v>3.5</v>
      </c>
      <c r="M7" s="73"/>
    </row>
    <row r="8" spans="1:28" s="1" customFormat="1" ht="26.25" customHeight="1" x14ac:dyDescent="0.25">
      <c r="A8" s="136"/>
      <c r="B8" s="129" t="s">
        <v>62</v>
      </c>
      <c r="C8" s="77"/>
      <c r="D8" s="51">
        <v>69</v>
      </c>
      <c r="E8" s="51">
        <v>125</v>
      </c>
      <c r="F8" s="51">
        <v>202</v>
      </c>
      <c r="G8" s="156">
        <v>0</v>
      </c>
      <c r="H8" s="51">
        <v>65</v>
      </c>
      <c r="I8" s="106">
        <v>0</v>
      </c>
      <c r="J8" s="96">
        <f>($H$8/100)*J7</f>
        <v>10.984999999999999</v>
      </c>
      <c r="K8" s="96">
        <f>($H$8/100)*K7</f>
        <v>51.739999999999995</v>
      </c>
      <c r="L8" s="96">
        <f>($H$8/100)*L7</f>
        <v>2.2749999999999999</v>
      </c>
      <c r="M8" s="99"/>
    </row>
    <row r="9" spans="1:28" s="1" customFormat="1" ht="26.25" x14ac:dyDescent="0.25">
      <c r="A9" s="130" t="s">
        <v>65</v>
      </c>
      <c r="B9" s="128" t="s">
        <v>63</v>
      </c>
      <c r="C9" s="77"/>
      <c r="D9" s="92">
        <v>225.73</v>
      </c>
      <c r="E9" s="92">
        <v>128.83699999999999</v>
      </c>
      <c r="F9" s="92">
        <v>61.396000000000001</v>
      </c>
      <c r="G9" s="156">
        <v>0</v>
      </c>
      <c r="H9" s="92">
        <v>51.33</v>
      </c>
      <c r="I9" s="156">
        <v>0</v>
      </c>
      <c r="J9" s="96"/>
      <c r="K9" s="96"/>
      <c r="L9" s="96"/>
      <c r="M9" s="157">
        <f>SUM(D9:I9)</f>
        <v>467.29300000000001</v>
      </c>
    </row>
    <row r="10" spans="1:28" s="1" customFormat="1" ht="26.25" customHeight="1" x14ac:dyDescent="0.25">
      <c r="A10" s="136"/>
      <c r="B10" s="129" t="s">
        <v>64</v>
      </c>
      <c r="C10" s="77"/>
      <c r="D10" s="93">
        <f>($C$5/100)*D7</f>
        <v>118.68</v>
      </c>
      <c r="E10" s="93">
        <f t="shared" ref="E10:I10" si="1">($C$5/100)*E7</f>
        <v>215</v>
      </c>
      <c r="F10" s="93">
        <f t="shared" si="1"/>
        <v>347.43999999999994</v>
      </c>
      <c r="G10" s="93">
        <f>($C$5/100)*G7</f>
        <v>0</v>
      </c>
      <c r="H10" s="93">
        <f>($C$5/100)*H7</f>
        <v>111.8</v>
      </c>
      <c r="I10" s="93">
        <f t="shared" si="1"/>
        <v>0</v>
      </c>
      <c r="J10" s="97">
        <f>($H$10/100)*J7</f>
        <v>18.894199999999998</v>
      </c>
      <c r="K10" s="97">
        <f>($H$10/100)*K7</f>
        <v>88.992799999999988</v>
      </c>
      <c r="L10" s="97">
        <f>($H$10/100)*L7</f>
        <v>3.9129999999999994</v>
      </c>
      <c r="M10" s="99"/>
    </row>
    <row r="11" spans="1:28" s="1" customFormat="1" ht="26.25" customHeight="1" x14ac:dyDescent="0.25">
      <c r="A11" s="130" t="s">
        <v>66</v>
      </c>
      <c r="B11" s="128" t="s">
        <v>69</v>
      </c>
      <c r="C11" s="77"/>
      <c r="D11" s="51">
        <v>187</v>
      </c>
      <c r="E11" s="51">
        <v>112</v>
      </c>
      <c r="F11" s="52">
        <v>59</v>
      </c>
      <c r="G11" s="52">
        <v>0</v>
      </c>
      <c r="H11" s="51">
        <v>25</v>
      </c>
      <c r="I11" s="52">
        <v>0</v>
      </c>
      <c r="J11" s="95">
        <v>5</v>
      </c>
      <c r="K11" s="98">
        <v>5026</v>
      </c>
      <c r="L11" s="95">
        <v>2</v>
      </c>
      <c r="M11" s="99"/>
    </row>
    <row r="12" spans="1:28" s="1" customFormat="1" ht="26.25" customHeight="1" x14ac:dyDescent="0.25">
      <c r="A12" s="130"/>
      <c r="B12" s="128" t="s">
        <v>75</v>
      </c>
      <c r="C12" s="77"/>
      <c r="D12" s="51">
        <v>485</v>
      </c>
      <c r="E12" s="51">
        <v>556</v>
      </c>
      <c r="F12" s="52">
        <v>431</v>
      </c>
      <c r="G12" s="52">
        <v>0</v>
      </c>
      <c r="H12" s="51">
        <v>91</v>
      </c>
      <c r="I12" s="52">
        <v>0</v>
      </c>
      <c r="J12" s="95"/>
      <c r="K12" s="98"/>
      <c r="L12" s="95"/>
      <c r="M12" s="99"/>
    </row>
    <row r="13" spans="1:28" s="1" customFormat="1" ht="26.25" customHeight="1" x14ac:dyDescent="0.25">
      <c r="B13" s="128" t="s">
        <v>70</v>
      </c>
      <c r="C13" s="77"/>
      <c r="D13" s="158">
        <f>D12/D14</f>
        <v>0.72172619047619047</v>
      </c>
      <c r="E13" s="158">
        <f t="shared" ref="E13:H13" si="2">E12/E14</f>
        <v>0.83233532934131738</v>
      </c>
      <c r="F13" s="158">
        <f t="shared" si="2"/>
        <v>0.87959183673469388</v>
      </c>
      <c r="G13" s="158"/>
      <c r="H13" s="158">
        <f t="shared" si="2"/>
        <v>0.78448275862068961</v>
      </c>
      <c r="I13" s="158"/>
      <c r="J13" s="95">
        <v>30.61</v>
      </c>
      <c r="K13" s="98">
        <v>33.07</v>
      </c>
      <c r="L13" s="95">
        <v>455.3</v>
      </c>
      <c r="M13" s="99"/>
    </row>
    <row r="14" spans="1:28" s="1" customFormat="1" ht="26.25" x14ac:dyDescent="0.25">
      <c r="A14" s="47"/>
      <c r="B14" s="128" t="s">
        <v>67</v>
      </c>
      <c r="C14" s="132">
        <f>SUM(D14:I14)</f>
        <v>1946</v>
      </c>
      <c r="D14" s="66">
        <f>D12+D11</f>
        <v>672</v>
      </c>
      <c r="E14" s="66">
        <f t="shared" ref="E14:I14" si="3">E12+E11</f>
        <v>668</v>
      </c>
      <c r="F14" s="66">
        <f t="shared" si="3"/>
        <v>490</v>
      </c>
      <c r="G14" s="66">
        <f t="shared" si="3"/>
        <v>0</v>
      </c>
      <c r="H14" s="66">
        <f t="shared" si="3"/>
        <v>116</v>
      </c>
      <c r="I14" s="66">
        <f t="shared" si="3"/>
        <v>0</v>
      </c>
      <c r="J14" s="103">
        <f t="shared" ref="J14:L14" si="4">(J11/(100-J13))*100</f>
        <v>7.2056492289955321</v>
      </c>
      <c r="K14" s="103">
        <f t="shared" si="4"/>
        <v>7509.3381144479299</v>
      </c>
      <c r="L14" s="103">
        <f t="shared" si="4"/>
        <v>-0.56290458767238949</v>
      </c>
      <c r="M14" s="104"/>
    </row>
    <row r="15" spans="1:28" s="1" customFormat="1" ht="26.25" x14ac:dyDescent="0.25">
      <c r="A15" s="47"/>
      <c r="B15" s="47"/>
      <c r="C15" s="128"/>
      <c r="D15" s="94"/>
      <c r="E15" s="94"/>
      <c r="F15" s="94"/>
      <c r="G15" s="94"/>
      <c r="H15" s="94"/>
      <c r="I15" s="94"/>
      <c r="J15" s="94"/>
      <c r="K15" s="94"/>
      <c r="L15" s="94"/>
    </row>
    <row r="16" spans="1:28" ht="28.5" customHeight="1" x14ac:dyDescent="0.25">
      <c r="A16" s="130" t="s">
        <v>68</v>
      </c>
      <c r="B16" s="65"/>
      <c r="C16" s="141" t="s">
        <v>71</v>
      </c>
      <c r="D16" s="133">
        <f>D11/D8</f>
        <v>2.7101449275362319</v>
      </c>
      <c r="E16" s="133">
        <f>E11/E8</f>
        <v>0.89600000000000002</v>
      </c>
      <c r="F16" s="147">
        <f>F11/F8</f>
        <v>0.29207920792079206</v>
      </c>
      <c r="G16" s="147"/>
      <c r="H16" s="147">
        <f>H11/H8</f>
        <v>0.38461538461538464</v>
      </c>
      <c r="I16" s="147"/>
      <c r="J16" s="131">
        <f>J14/J8</f>
        <v>0.65595350286713994</v>
      </c>
      <c r="K16" s="131">
        <f>K14/K8</f>
        <v>145.13602849725416</v>
      </c>
      <c r="L16" s="131">
        <f>L14/L8</f>
        <v>-0.24743058798786352</v>
      </c>
      <c r="M16" s="1"/>
      <c r="N16" s="1"/>
      <c r="O16" s="1"/>
      <c r="U16"/>
      <c r="V16"/>
      <c r="W16"/>
      <c r="X16"/>
      <c r="Y16"/>
      <c r="Z16"/>
      <c r="AA16"/>
      <c r="AB16"/>
    </row>
    <row r="17" spans="1:46" ht="28.5" customHeight="1" x14ac:dyDescent="0.25">
      <c r="A17" s="1"/>
      <c r="B17" s="46"/>
      <c r="C17" s="141" t="s">
        <v>72</v>
      </c>
      <c r="D17" s="133">
        <f>D11/D9</f>
        <v>0.82842333761573561</v>
      </c>
      <c r="E17" s="133">
        <f t="shared" ref="E17:H17" si="5">E11/E9</f>
        <v>0.86931549166776634</v>
      </c>
      <c r="F17" s="133">
        <f t="shared" si="5"/>
        <v>0.9609746563294026</v>
      </c>
      <c r="G17" s="133"/>
      <c r="H17" s="133">
        <f t="shared" si="5"/>
        <v>0.48704461328657705</v>
      </c>
      <c r="I17" s="133"/>
      <c r="J17" s="100"/>
      <c r="K17" s="101"/>
      <c r="L17" s="100"/>
      <c r="M17" s="1"/>
      <c r="N17" s="1"/>
      <c r="O17" s="1"/>
      <c r="U17"/>
      <c r="V17"/>
      <c r="W17"/>
      <c r="X17"/>
      <c r="Y17"/>
      <c r="Z17"/>
      <c r="AA17"/>
      <c r="AB17"/>
    </row>
    <row r="18" spans="1:46" ht="28.5" customHeight="1" x14ac:dyDescent="0.25">
      <c r="A18" s="1"/>
      <c r="B18" s="46"/>
      <c r="C18" s="143" t="s">
        <v>73</v>
      </c>
      <c r="D18" s="144">
        <f>D14/D8</f>
        <v>9.7391304347826093</v>
      </c>
      <c r="E18" s="144">
        <f t="shared" ref="E18:H18" si="6">E14/E8</f>
        <v>5.3440000000000003</v>
      </c>
      <c r="F18" s="144">
        <f t="shared" si="6"/>
        <v>2.4257425742574257</v>
      </c>
      <c r="G18" s="144"/>
      <c r="H18" s="144">
        <f t="shared" si="6"/>
        <v>1.7846153846153847</v>
      </c>
      <c r="I18" s="144"/>
      <c r="J18" s="100"/>
      <c r="K18" s="101"/>
      <c r="L18" s="100"/>
      <c r="M18" s="1"/>
      <c r="N18" s="1"/>
      <c r="O18" s="1"/>
      <c r="Q18"/>
      <c r="R18"/>
      <c r="S18"/>
      <c r="T18"/>
      <c r="U18"/>
      <c r="V18"/>
      <c r="W18"/>
      <c r="X18"/>
      <c r="Y18"/>
      <c r="Z18"/>
      <c r="AA18"/>
      <c r="AB18"/>
    </row>
    <row r="19" spans="1:46" ht="28.5" customHeight="1" thickBot="1" x14ac:dyDescent="0.3">
      <c r="A19" s="1"/>
      <c r="B19" s="46"/>
      <c r="C19" s="142" t="s">
        <v>74</v>
      </c>
      <c r="D19" s="140">
        <f>D14/D9</f>
        <v>2.9770079298276704</v>
      </c>
      <c r="E19" s="140">
        <f t="shared" ref="E19:H19" si="7">E14/E9</f>
        <v>5.1848459681613202</v>
      </c>
      <c r="F19" s="140">
        <f t="shared" si="7"/>
        <v>7.9809759593458853</v>
      </c>
      <c r="G19" s="140"/>
      <c r="H19" s="140">
        <f t="shared" si="7"/>
        <v>2.2598870056497176</v>
      </c>
      <c r="I19" s="140"/>
      <c r="J19" s="100"/>
      <c r="K19" s="101"/>
      <c r="L19" s="100"/>
      <c r="M19" s="1"/>
      <c r="N19" s="1"/>
      <c r="O19" s="1"/>
      <c r="Q19"/>
      <c r="R19"/>
      <c r="S19"/>
      <c r="T19"/>
      <c r="U19"/>
      <c r="V19"/>
      <c r="W19"/>
      <c r="X19"/>
      <c r="Y19"/>
      <c r="Z19"/>
      <c r="AA19"/>
      <c r="AB19"/>
    </row>
    <row r="20" spans="1:46" ht="28.5" customHeight="1" x14ac:dyDescent="0.4">
      <c r="A20" s="1"/>
      <c r="B20" s="46"/>
      <c r="C20" s="146" t="s">
        <v>46</v>
      </c>
      <c r="D20" s="134">
        <f>D14/D10</f>
        <v>5.6622851365015165</v>
      </c>
      <c r="E20" s="134">
        <f>E14/E10</f>
        <v>3.1069767441860465</v>
      </c>
      <c r="F20" s="152">
        <f>F14/F10</f>
        <v>1.4103154501496664</v>
      </c>
      <c r="G20" s="135"/>
      <c r="H20" s="152">
        <f>H14/H10</f>
        <v>1.0375670840787121</v>
      </c>
      <c r="I20" s="135"/>
      <c r="J20" s="100"/>
      <c r="K20" s="101"/>
      <c r="L20" s="100"/>
      <c r="M20" s="1"/>
      <c r="N20" s="1"/>
      <c r="O20" s="1"/>
      <c r="Q20"/>
      <c r="R20"/>
      <c r="S20"/>
      <c r="T20"/>
      <c r="U20"/>
      <c r="V20"/>
      <c r="W20"/>
      <c r="X20"/>
      <c r="Y20"/>
      <c r="Z20"/>
      <c r="AA20"/>
      <c r="AB20"/>
    </row>
    <row r="21" spans="1:46" ht="28.5" customHeight="1" thickBot="1" x14ac:dyDescent="0.3">
      <c r="A21" s="1"/>
      <c r="B21" s="46"/>
      <c r="C21" s="145" t="s">
        <v>47</v>
      </c>
      <c r="D21" s="244">
        <f t="shared" ref="D21:I21" si="8">D10-D14</f>
        <v>-553.31999999999994</v>
      </c>
      <c r="E21" s="244">
        <f t="shared" si="8"/>
        <v>-453</v>
      </c>
      <c r="F21" s="244">
        <f t="shared" si="8"/>
        <v>-142.56000000000006</v>
      </c>
      <c r="G21" s="244">
        <f t="shared" si="8"/>
        <v>0</v>
      </c>
      <c r="H21" s="244">
        <f t="shared" si="8"/>
        <v>-4.2000000000000028</v>
      </c>
      <c r="I21" s="244">
        <f t="shared" si="8"/>
        <v>0</v>
      </c>
      <c r="J21" s="131"/>
      <c r="K21" s="131"/>
      <c r="L21" s="131"/>
      <c r="M21" s="1"/>
      <c r="N21" s="1"/>
      <c r="O21" s="1"/>
      <c r="Q21"/>
      <c r="R21"/>
      <c r="S21"/>
      <c r="T21"/>
      <c r="U21"/>
      <c r="V21"/>
      <c r="W21"/>
      <c r="X21"/>
      <c r="Y21"/>
      <c r="Z21"/>
      <c r="AA21"/>
      <c r="AB21"/>
    </row>
    <row r="22" spans="1:46" ht="31.5" customHeight="1" thickBot="1" x14ac:dyDescent="0.3">
      <c r="A22" s="354" t="s">
        <v>48</v>
      </c>
      <c r="B22" s="355"/>
      <c r="C22" s="356">
        <v>3</v>
      </c>
      <c r="D22" s="192" t="s">
        <v>85</v>
      </c>
      <c r="E22" s="192" t="s">
        <v>158</v>
      </c>
      <c r="F22" s="192" t="s">
        <v>158</v>
      </c>
      <c r="G22" s="180"/>
      <c r="H22" s="192" t="s">
        <v>85</v>
      </c>
      <c r="I22" s="180"/>
      <c r="J22" s="62"/>
      <c r="K22" s="62"/>
      <c r="L22" s="62"/>
      <c r="M22" s="1"/>
      <c r="O22" s="1"/>
      <c r="Q22" s="173"/>
      <c r="R22" s="173"/>
      <c r="AC22" s="1"/>
      <c r="AD22" s="1"/>
      <c r="AE22" s="1"/>
      <c r="AF22" s="1"/>
      <c r="AG22" s="1"/>
      <c r="AH22" s="1"/>
      <c r="AI22" s="1"/>
      <c r="AJ22" s="1"/>
      <c r="AK22" s="1"/>
      <c r="AL22" s="1"/>
      <c r="AM22" s="1"/>
      <c r="AN22" s="1"/>
      <c r="AO22" s="1"/>
      <c r="AP22" s="1"/>
      <c r="AQ22" s="1"/>
      <c r="AR22" s="1"/>
      <c r="AS22" s="1"/>
      <c r="AT22" s="1"/>
    </row>
    <row r="23" spans="1:46" s="73" customFormat="1" ht="27" thickBot="1" x14ac:dyDescent="0.45">
      <c r="A23" s="189" t="s">
        <v>118</v>
      </c>
      <c r="B23" s="190"/>
      <c r="C23" s="357"/>
      <c r="D23" s="193" t="s">
        <v>319</v>
      </c>
      <c r="E23" s="193" t="s">
        <v>322</v>
      </c>
      <c r="F23" s="193" t="s">
        <v>323</v>
      </c>
      <c r="G23" s="180"/>
      <c r="H23" s="193" t="s">
        <v>325</v>
      </c>
      <c r="I23" s="180"/>
      <c r="J23" s="187"/>
      <c r="K23" s="82"/>
      <c r="L23" s="82"/>
      <c r="M23" s="185"/>
      <c r="N23" s="185"/>
      <c r="O23" s="185"/>
      <c r="P23" s="186"/>
      <c r="Q23" s="174"/>
      <c r="R23" s="174"/>
    </row>
    <row r="24" spans="1:46" s="73" customFormat="1" ht="27" thickBot="1" x14ac:dyDescent="0.45">
      <c r="A24" s="349" t="s">
        <v>120</v>
      </c>
      <c r="B24" s="350"/>
      <c r="C24" s="357"/>
      <c r="D24" s="192" t="s">
        <v>320</v>
      </c>
      <c r="E24" s="317" t="s">
        <v>321</v>
      </c>
      <c r="F24" s="192" t="s">
        <v>324</v>
      </c>
      <c r="G24" s="180"/>
      <c r="H24" s="317" t="s">
        <v>326</v>
      </c>
      <c r="I24" s="180"/>
      <c r="J24" s="175"/>
      <c r="K24" s="175"/>
      <c r="L24" s="175"/>
      <c r="M24" s="185"/>
      <c r="N24" s="185"/>
      <c r="O24" s="185"/>
      <c r="P24" s="186"/>
      <c r="Q24" s="174"/>
      <c r="R24" s="174"/>
    </row>
    <row r="25" spans="1:46" s="73" customFormat="1" ht="27" thickBot="1" x14ac:dyDescent="0.45">
      <c r="A25" s="359" t="s">
        <v>119</v>
      </c>
      <c r="B25" s="360"/>
      <c r="C25" s="358"/>
      <c r="D25" s="194"/>
      <c r="E25" s="194"/>
      <c r="F25" s="195" t="s">
        <v>310</v>
      </c>
      <c r="G25" s="191"/>
      <c r="H25" s="80" t="s">
        <v>301</v>
      </c>
      <c r="I25" s="191"/>
      <c r="J25" s="175"/>
      <c r="K25" s="175"/>
      <c r="L25" s="175"/>
      <c r="M25" s="72"/>
      <c r="N25" s="72"/>
      <c r="O25" s="72"/>
      <c r="Q25" s="174"/>
      <c r="R25" s="174"/>
    </row>
    <row r="26" spans="1:46" ht="71.25" customHeight="1" thickBot="1" x14ac:dyDescent="0.3">
      <c r="A26" s="347" t="s">
        <v>36</v>
      </c>
      <c r="B26" s="348"/>
      <c r="C26" s="108"/>
      <c r="D26" s="188"/>
      <c r="E26" s="188"/>
      <c r="F26" s="188"/>
      <c r="G26" s="188"/>
      <c r="H26" s="188"/>
      <c r="I26" s="188"/>
      <c r="J26" s="109"/>
      <c r="K26" s="109"/>
      <c r="L26" s="110"/>
      <c r="M26" s="41" t="s">
        <v>86</v>
      </c>
      <c r="N26" s="41" t="s">
        <v>37</v>
      </c>
      <c r="O26" s="41" t="s">
        <v>87</v>
      </c>
      <c r="P26" s="86" t="s">
        <v>88</v>
      </c>
      <c r="Q26" s="173"/>
      <c r="R26" s="173"/>
      <c r="AC26" s="1"/>
      <c r="AD26" s="1"/>
      <c r="AE26" s="1"/>
      <c r="AF26" s="1"/>
      <c r="AG26" s="1"/>
      <c r="AH26" s="1"/>
      <c r="AI26" s="1"/>
      <c r="AJ26" s="1"/>
      <c r="AK26" s="1"/>
      <c r="AL26" s="1"/>
      <c r="AM26" s="1"/>
      <c r="AN26" s="1"/>
      <c r="AO26" s="1"/>
      <c r="AP26" s="1"/>
      <c r="AQ26" s="1"/>
      <c r="AR26" s="1"/>
      <c r="AS26" s="1"/>
      <c r="AT26" s="1"/>
    </row>
    <row r="27" spans="1:46" ht="63" customHeight="1" x14ac:dyDescent="0.25">
      <c r="A27" s="84"/>
      <c r="B27" s="85"/>
      <c r="C27" s="107" t="s">
        <v>92</v>
      </c>
      <c r="D27" s="69" t="s">
        <v>28</v>
      </c>
      <c r="E27" s="1"/>
      <c r="F27" s="1"/>
      <c r="G27" s="1"/>
      <c r="H27" s="1"/>
      <c r="I27" s="1"/>
      <c r="J27" s="1"/>
      <c r="K27" s="1"/>
      <c r="L27" s="1"/>
      <c r="M27" s="10"/>
      <c r="N27" s="9"/>
      <c r="O27" s="11"/>
      <c r="P27" s="10"/>
      <c r="Q27" s="332"/>
      <c r="R27" s="332"/>
      <c r="AC27" s="1"/>
      <c r="AD27" s="1"/>
      <c r="AE27" s="1"/>
      <c r="AF27" s="1"/>
      <c r="AG27" s="1"/>
      <c r="AH27" s="1"/>
      <c r="AI27" s="1"/>
      <c r="AJ27" s="1"/>
      <c r="AK27" s="1"/>
      <c r="AL27" s="1"/>
      <c r="AM27" s="1"/>
      <c r="AN27" s="1"/>
      <c r="AO27" s="1"/>
      <c r="AP27" s="1"/>
      <c r="AQ27" s="1"/>
      <c r="AR27" s="1"/>
      <c r="AS27" s="1"/>
      <c r="AT27" s="1"/>
    </row>
    <row r="28" spans="1:46" ht="60" x14ac:dyDescent="0.25">
      <c r="A28" s="337" t="s">
        <v>13</v>
      </c>
      <c r="B28" s="338"/>
      <c r="C28" s="55" t="s">
        <v>91</v>
      </c>
      <c r="D28" s="206" t="s">
        <v>81</v>
      </c>
      <c r="E28" s="206" t="s">
        <v>81</v>
      </c>
      <c r="F28" s="206" t="s">
        <v>81</v>
      </c>
      <c r="G28" s="213" t="s">
        <v>93</v>
      </c>
      <c r="H28" s="206" t="s">
        <v>81</v>
      </c>
      <c r="I28" s="214" t="s">
        <v>93</v>
      </c>
      <c r="J28" s="40"/>
      <c r="K28" s="80"/>
      <c r="L28" s="40"/>
      <c r="M28" s="3" t="s">
        <v>187</v>
      </c>
      <c r="N28" s="204" t="s">
        <v>211</v>
      </c>
      <c r="O28" s="286" t="s">
        <v>259</v>
      </c>
      <c r="P28" s="287" t="s">
        <v>95</v>
      </c>
      <c r="Q28" s="173"/>
      <c r="R28" s="173"/>
      <c r="AC28" s="1"/>
      <c r="AD28" s="1"/>
      <c r="AE28" s="1"/>
      <c r="AF28" s="1"/>
      <c r="AG28" s="1"/>
      <c r="AH28" s="1"/>
      <c r="AI28" s="1"/>
      <c r="AJ28" s="1"/>
      <c r="AK28" s="1"/>
      <c r="AL28" s="1"/>
      <c r="AM28" s="1"/>
      <c r="AN28" s="1"/>
      <c r="AO28" s="1"/>
      <c r="AP28" s="1"/>
      <c r="AQ28" s="1"/>
      <c r="AR28" s="1"/>
      <c r="AS28" s="1"/>
      <c r="AT28" s="1"/>
    </row>
    <row r="29" spans="1:46" ht="42" x14ac:dyDescent="0.25">
      <c r="A29" s="339"/>
      <c r="B29" s="338"/>
      <c r="C29" s="56" t="s">
        <v>89</v>
      </c>
      <c r="D29" s="206" t="s">
        <v>76</v>
      </c>
      <c r="E29" s="206" t="s">
        <v>76</v>
      </c>
      <c r="F29" s="206" t="s">
        <v>76</v>
      </c>
      <c r="G29" s="213" t="s">
        <v>93</v>
      </c>
      <c r="H29" s="206" t="s">
        <v>76</v>
      </c>
      <c r="I29" s="214" t="s">
        <v>93</v>
      </c>
      <c r="J29" s="34"/>
      <c r="K29" s="80"/>
      <c r="L29" s="34"/>
      <c r="M29" s="3" t="s">
        <v>93</v>
      </c>
      <c r="N29" s="344" t="s">
        <v>252</v>
      </c>
      <c r="O29" s="382" t="s">
        <v>251</v>
      </c>
      <c r="P29" s="287" t="s">
        <v>205</v>
      </c>
      <c r="Q29" s="332"/>
      <c r="R29" s="332"/>
      <c r="AC29" s="1"/>
      <c r="AD29" s="1"/>
      <c r="AE29" s="1"/>
      <c r="AF29" s="1"/>
      <c r="AG29" s="1"/>
      <c r="AH29" s="1"/>
      <c r="AI29" s="1"/>
      <c r="AJ29" s="1"/>
      <c r="AK29" s="1"/>
      <c r="AL29" s="1"/>
      <c r="AM29" s="1"/>
      <c r="AN29" s="1"/>
      <c r="AO29" s="1"/>
      <c r="AP29" s="1"/>
      <c r="AQ29" s="1"/>
      <c r="AR29" s="1"/>
      <c r="AS29" s="1"/>
      <c r="AT29" s="1"/>
    </row>
    <row r="30" spans="1:46" ht="26.25" x14ac:dyDescent="0.25">
      <c r="A30" s="339"/>
      <c r="B30" s="338"/>
      <c r="C30" s="55" t="s">
        <v>90</v>
      </c>
      <c r="D30" s="206" t="s">
        <v>76</v>
      </c>
      <c r="E30" s="206" t="s">
        <v>76</v>
      </c>
      <c r="F30" s="206" t="s">
        <v>76</v>
      </c>
      <c r="G30" s="213" t="s">
        <v>93</v>
      </c>
      <c r="H30" s="206" t="s">
        <v>76</v>
      </c>
      <c r="I30" s="214" t="s">
        <v>93</v>
      </c>
      <c r="J30" s="35"/>
      <c r="K30" s="81"/>
      <c r="L30" s="35"/>
      <c r="M30" s="3" t="s">
        <v>93</v>
      </c>
      <c r="N30" s="346"/>
      <c r="O30" s="363"/>
      <c r="P30" s="287" t="s">
        <v>205</v>
      </c>
      <c r="Q30" s="173"/>
      <c r="R30" s="173"/>
      <c r="AC30" s="1"/>
      <c r="AD30" s="1"/>
      <c r="AE30" s="1"/>
      <c r="AF30" s="1"/>
      <c r="AG30" s="1"/>
      <c r="AH30" s="1"/>
      <c r="AI30" s="1"/>
      <c r="AJ30" s="1"/>
      <c r="AK30" s="1"/>
      <c r="AL30" s="1"/>
      <c r="AM30" s="1"/>
      <c r="AN30" s="1"/>
      <c r="AO30" s="1"/>
      <c r="AP30" s="1"/>
      <c r="AQ30" s="1"/>
      <c r="AR30" s="1"/>
      <c r="AS30" s="1"/>
      <c r="AT30" s="1"/>
    </row>
    <row r="31" spans="1:46" ht="21.75" customHeight="1" x14ac:dyDescent="0.25">
      <c r="A31" s="1"/>
      <c r="B31" s="1"/>
      <c r="D31" s="4"/>
      <c r="E31" s="4"/>
      <c r="F31" s="7"/>
      <c r="G31" s="116"/>
      <c r="H31" s="4"/>
      <c r="I31" s="7"/>
      <c r="J31" s="4"/>
      <c r="K31" s="7"/>
      <c r="L31" s="4"/>
      <c r="M31" s="5"/>
      <c r="N31" s="5"/>
      <c r="O31" s="6"/>
      <c r="P31" s="290"/>
      <c r="Q31" s="173"/>
      <c r="R31" s="173"/>
      <c r="AC31" s="1"/>
      <c r="AD31" s="1"/>
      <c r="AE31" s="1"/>
      <c r="AF31" s="1"/>
      <c r="AG31" s="1"/>
      <c r="AH31" s="1"/>
      <c r="AI31" s="1"/>
      <c r="AJ31" s="1"/>
      <c r="AK31" s="1"/>
      <c r="AL31" s="1"/>
      <c r="AM31" s="1"/>
      <c r="AN31" s="1"/>
      <c r="AO31" s="1"/>
      <c r="AP31" s="1"/>
      <c r="AQ31" s="1"/>
      <c r="AR31" s="1"/>
      <c r="AS31" s="1"/>
      <c r="AT31" s="1"/>
    </row>
    <row r="32" spans="1:46" ht="34.5" x14ac:dyDescent="0.25">
      <c r="A32" s="1"/>
      <c r="B32" s="1"/>
      <c r="C32" s="79" t="s">
        <v>100</v>
      </c>
      <c r="D32" s="69" t="s">
        <v>28</v>
      </c>
      <c r="E32" s="1"/>
      <c r="F32" s="9"/>
      <c r="G32" s="117"/>
      <c r="H32" s="1"/>
      <c r="I32" s="9"/>
      <c r="J32" s="1"/>
      <c r="L32" s="1"/>
      <c r="M32" s="10"/>
      <c r="N32" s="10"/>
      <c r="O32" s="11"/>
      <c r="P32" s="290"/>
      <c r="Q32" s="332"/>
      <c r="R32" s="332"/>
      <c r="AC32" s="1"/>
      <c r="AD32" s="1"/>
      <c r="AE32" s="1"/>
      <c r="AF32" s="1"/>
      <c r="AG32" s="1"/>
      <c r="AH32" s="1"/>
      <c r="AI32" s="1"/>
      <c r="AJ32" s="1"/>
      <c r="AK32" s="1"/>
      <c r="AL32" s="1"/>
      <c r="AM32" s="1"/>
      <c r="AN32" s="1"/>
      <c r="AO32" s="1"/>
      <c r="AP32" s="1"/>
      <c r="AQ32" s="1"/>
      <c r="AR32" s="1"/>
      <c r="AS32" s="1"/>
      <c r="AT32" s="1"/>
    </row>
    <row r="33" spans="1:46" ht="60" x14ac:dyDescent="0.25">
      <c r="A33" s="340" t="s">
        <v>7</v>
      </c>
      <c r="B33" s="341"/>
      <c r="C33" s="219" t="s">
        <v>124</v>
      </c>
      <c r="D33" s="210" t="s">
        <v>77</v>
      </c>
      <c r="E33" s="210" t="s">
        <v>77</v>
      </c>
      <c r="F33" s="206" t="s">
        <v>77</v>
      </c>
      <c r="G33" s="213" t="s">
        <v>93</v>
      </c>
      <c r="H33" s="206" t="s">
        <v>77</v>
      </c>
      <c r="I33" s="214" t="s">
        <v>93</v>
      </c>
      <c r="J33" s="26"/>
      <c r="K33" s="80"/>
      <c r="L33" s="26"/>
      <c r="M33" s="160" t="s">
        <v>187</v>
      </c>
      <c r="N33" s="29" t="s">
        <v>101</v>
      </c>
      <c r="O33" s="253" t="s">
        <v>212</v>
      </c>
      <c r="P33" s="287" t="s">
        <v>95</v>
      </c>
      <c r="Q33" s="173"/>
      <c r="R33" s="173"/>
      <c r="AC33" s="1"/>
      <c r="AD33" s="1"/>
      <c r="AE33" s="1"/>
      <c r="AF33" s="1"/>
      <c r="AG33" s="1"/>
      <c r="AH33" s="1"/>
      <c r="AI33" s="1"/>
      <c r="AJ33" s="1"/>
      <c r="AK33" s="1"/>
      <c r="AL33" s="1"/>
      <c r="AM33" s="1"/>
      <c r="AN33" s="1"/>
      <c r="AO33" s="1"/>
      <c r="AP33" s="1"/>
      <c r="AQ33" s="1"/>
      <c r="AR33" s="1"/>
      <c r="AS33" s="1"/>
      <c r="AT33" s="1"/>
    </row>
    <row r="34" spans="1:46" ht="21" customHeight="1" x14ac:dyDescent="0.25">
      <c r="A34" s="340"/>
      <c r="B34" s="341"/>
      <c r="C34" s="219" t="s">
        <v>125</v>
      </c>
      <c r="D34" s="211" t="s">
        <v>76</v>
      </c>
      <c r="E34" s="211" t="s">
        <v>76</v>
      </c>
      <c r="F34" s="206" t="s">
        <v>76</v>
      </c>
      <c r="G34" s="214" t="s">
        <v>93</v>
      </c>
      <c r="H34" s="206" t="s">
        <v>76</v>
      </c>
      <c r="I34" s="214" t="s">
        <v>93</v>
      </c>
      <c r="J34" s="36"/>
      <c r="K34" s="80"/>
      <c r="L34" s="36"/>
      <c r="M34" s="3" t="s">
        <v>93</v>
      </c>
      <c r="N34" s="3" t="s">
        <v>93</v>
      </c>
      <c r="O34" s="381" t="s">
        <v>206</v>
      </c>
      <c r="P34" s="287" t="s">
        <v>205</v>
      </c>
      <c r="Q34" s="173"/>
      <c r="R34" s="173"/>
      <c r="AC34" s="1"/>
      <c r="AD34" s="1"/>
      <c r="AE34" s="1"/>
      <c r="AF34" s="1"/>
      <c r="AG34" s="1"/>
      <c r="AH34" s="1"/>
      <c r="AI34" s="1"/>
      <c r="AJ34" s="1"/>
      <c r="AK34" s="1"/>
      <c r="AL34" s="1"/>
      <c r="AM34" s="1"/>
      <c r="AN34" s="1"/>
      <c r="AO34" s="1"/>
      <c r="AP34" s="1"/>
      <c r="AQ34" s="1"/>
      <c r="AR34" s="1"/>
      <c r="AS34" s="1"/>
      <c r="AT34" s="1"/>
    </row>
    <row r="35" spans="1:46" ht="75" x14ac:dyDescent="0.25">
      <c r="A35" s="340"/>
      <c r="B35" s="341"/>
      <c r="C35" s="220" t="s">
        <v>123</v>
      </c>
      <c r="D35" s="210" t="s">
        <v>81</v>
      </c>
      <c r="E35" s="210" t="s">
        <v>81</v>
      </c>
      <c r="F35" s="206" t="s">
        <v>81</v>
      </c>
      <c r="G35" s="214" t="s">
        <v>93</v>
      </c>
      <c r="H35" s="206" t="s">
        <v>81</v>
      </c>
      <c r="I35" s="214" t="s">
        <v>93</v>
      </c>
      <c r="J35" s="27"/>
      <c r="K35" s="81"/>
      <c r="L35" s="27"/>
      <c r="M35" s="3" t="s">
        <v>187</v>
      </c>
      <c r="N35" s="204" t="s">
        <v>213</v>
      </c>
      <c r="O35" s="362"/>
      <c r="P35" s="287" t="s">
        <v>95</v>
      </c>
      <c r="Q35" s="173"/>
      <c r="R35" s="173"/>
      <c r="AC35" s="1"/>
      <c r="AD35" s="1"/>
      <c r="AE35" s="1"/>
      <c r="AF35" s="1"/>
      <c r="AG35" s="1"/>
      <c r="AH35" s="1"/>
      <c r="AI35" s="1"/>
      <c r="AJ35" s="1"/>
      <c r="AK35" s="1"/>
      <c r="AL35" s="1"/>
      <c r="AM35" s="1"/>
      <c r="AN35" s="1"/>
      <c r="AO35" s="1"/>
      <c r="AP35" s="1"/>
      <c r="AQ35" s="1"/>
      <c r="AR35" s="1"/>
      <c r="AS35" s="1"/>
      <c r="AT35" s="1"/>
    </row>
    <row r="36" spans="1:46" ht="63" x14ac:dyDescent="0.25">
      <c r="A36" s="340"/>
      <c r="B36" s="341"/>
      <c r="C36" s="222" t="s">
        <v>122</v>
      </c>
      <c r="D36" s="212" t="s">
        <v>81</v>
      </c>
      <c r="E36" s="212" t="s">
        <v>81</v>
      </c>
      <c r="F36" s="206" t="s">
        <v>81</v>
      </c>
      <c r="G36" s="214" t="s">
        <v>93</v>
      </c>
      <c r="H36" s="206" t="s">
        <v>81</v>
      </c>
      <c r="I36" s="214" t="s">
        <v>93</v>
      </c>
      <c r="J36" s="27"/>
      <c r="K36" s="80"/>
      <c r="L36" s="27"/>
      <c r="M36" s="3" t="s">
        <v>93</v>
      </c>
      <c r="N36" s="204" t="s">
        <v>214</v>
      </c>
      <c r="O36" s="363"/>
      <c r="P36" s="287" t="s">
        <v>95</v>
      </c>
      <c r="Q36" s="173"/>
      <c r="R36" s="173"/>
      <c r="AC36" s="1"/>
      <c r="AD36" s="1"/>
      <c r="AE36" s="1"/>
      <c r="AF36" s="1"/>
      <c r="AG36" s="1"/>
      <c r="AH36" s="1"/>
      <c r="AI36" s="1"/>
      <c r="AJ36" s="1"/>
      <c r="AK36" s="1"/>
      <c r="AL36" s="1"/>
      <c r="AM36" s="1"/>
      <c r="AN36" s="1"/>
      <c r="AO36" s="1"/>
      <c r="AP36" s="1"/>
      <c r="AQ36" s="1"/>
      <c r="AR36" s="1"/>
      <c r="AS36" s="1"/>
      <c r="AT36" s="1"/>
    </row>
    <row r="37" spans="1:46" s="281" customFormat="1" ht="30" x14ac:dyDescent="0.25">
      <c r="A37" s="340"/>
      <c r="B37" s="341"/>
      <c r="C37" s="278" t="s">
        <v>121</v>
      </c>
      <c r="D37" s="206" t="s">
        <v>77</v>
      </c>
      <c r="E37" s="206" t="s">
        <v>81</v>
      </c>
      <c r="F37" s="206" t="s">
        <v>81</v>
      </c>
      <c r="G37" s="214" t="s">
        <v>93</v>
      </c>
      <c r="H37" s="206" t="s">
        <v>81</v>
      </c>
      <c r="I37" s="214" t="s">
        <v>93</v>
      </c>
      <c r="J37" s="279"/>
      <c r="K37" s="80"/>
      <c r="L37" s="279"/>
      <c r="M37" s="3" t="s">
        <v>219</v>
      </c>
      <c r="N37" s="160" t="s">
        <v>406</v>
      </c>
      <c r="O37" s="253" t="s">
        <v>159</v>
      </c>
      <c r="P37" s="287" t="s">
        <v>95</v>
      </c>
      <c r="Q37" s="280"/>
      <c r="R37" s="280"/>
      <c r="S37" s="280"/>
      <c r="T37" s="280"/>
      <c r="U37" s="280"/>
      <c r="V37" s="280"/>
      <c r="W37" s="280"/>
      <c r="X37" s="280"/>
      <c r="Y37" s="280"/>
      <c r="Z37" s="280"/>
      <c r="AA37" s="280"/>
      <c r="AB37" s="280"/>
      <c r="AC37" s="280"/>
      <c r="AD37" s="280"/>
      <c r="AE37" s="280"/>
      <c r="AF37" s="280"/>
      <c r="AG37" s="280"/>
      <c r="AH37" s="280"/>
      <c r="AI37" s="280"/>
      <c r="AJ37" s="280"/>
      <c r="AK37" s="280"/>
      <c r="AL37" s="280"/>
      <c r="AM37" s="280"/>
      <c r="AN37" s="280"/>
      <c r="AO37" s="280"/>
      <c r="AP37" s="280"/>
      <c r="AQ37" s="280"/>
      <c r="AR37" s="280"/>
      <c r="AS37" s="280"/>
      <c r="AT37" s="280"/>
    </row>
    <row r="38" spans="1:46" ht="21" customHeight="1" x14ac:dyDescent="0.25">
      <c r="A38" s="178"/>
      <c r="B38" s="196"/>
      <c r="C38" s="83"/>
      <c r="D38" s="199"/>
      <c r="E38" s="199"/>
      <c r="F38" s="199"/>
      <c r="G38" s="200"/>
      <c r="H38" s="199"/>
      <c r="I38" s="200"/>
      <c r="J38" s="197"/>
      <c r="K38" s="184"/>
      <c r="L38" s="197"/>
      <c r="M38" s="201"/>
      <c r="N38" s="201"/>
      <c r="O38" s="293"/>
      <c r="P38" s="294"/>
      <c r="Q38" s="173"/>
      <c r="R38" s="173"/>
      <c r="AC38" s="1"/>
      <c r="AD38" s="1"/>
      <c r="AE38" s="1"/>
      <c r="AF38" s="1"/>
      <c r="AG38" s="1"/>
      <c r="AH38" s="1"/>
      <c r="AI38" s="1"/>
      <c r="AJ38" s="1"/>
      <c r="AK38" s="1"/>
      <c r="AL38" s="1"/>
      <c r="AM38" s="1"/>
      <c r="AN38" s="1"/>
      <c r="AO38" s="1"/>
      <c r="AP38" s="1"/>
      <c r="AQ38" s="1"/>
      <c r="AR38" s="1"/>
      <c r="AS38" s="1"/>
      <c r="AT38" s="1"/>
    </row>
    <row r="39" spans="1:46" ht="21" x14ac:dyDescent="0.25">
      <c r="A39" s="1"/>
      <c r="B39" s="1"/>
      <c r="C39" s="8"/>
      <c r="D39" s="69" t="s">
        <v>41</v>
      </c>
      <c r="E39" s="8"/>
      <c r="F39" s="17"/>
      <c r="G39" s="11"/>
      <c r="H39" s="8"/>
      <c r="I39" s="6"/>
      <c r="J39" s="8"/>
      <c r="L39" s="8"/>
      <c r="M39" s="5"/>
      <c r="N39" s="288"/>
      <c r="O39" s="288"/>
      <c r="P39" s="290"/>
      <c r="Q39" s="173"/>
      <c r="R39" s="173"/>
      <c r="AC39" s="1"/>
      <c r="AD39" s="1"/>
      <c r="AE39" s="1"/>
      <c r="AF39" s="1"/>
      <c r="AG39" s="1"/>
      <c r="AH39" s="1"/>
      <c r="AI39" s="1"/>
      <c r="AJ39" s="1"/>
      <c r="AK39" s="1"/>
      <c r="AL39" s="1"/>
      <c r="AM39" s="1"/>
      <c r="AN39" s="1"/>
      <c r="AO39" s="1"/>
      <c r="AP39" s="1"/>
      <c r="AQ39" s="1"/>
      <c r="AR39" s="1"/>
      <c r="AS39" s="1"/>
      <c r="AT39" s="1"/>
    </row>
    <row r="40" spans="1:46" ht="21" customHeight="1" x14ac:dyDescent="0.25">
      <c r="A40" s="340" t="s">
        <v>3</v>
      </c>
      <c r="B40" s="341"/>
      <c r="C40" s="59" t="s">
        <v>4</v>
      </c>
      <c r="D40" s="210" t="s">
        <v>76</v>
      </c>
      <c r="E40" s="210" t="s">
        <v>76</v>
      </c>
      <c r="F40" s="206" t="s">
        <v>76</v>
      </c>
      <c r="G40" s="214" t="s">
        <v>93</v>
      </c>
      <c r="H40" s="206" t="s">
        <v>76</v>
      </c>
      <c r="I40" s="214" t="s">
        <v>93</v>
      </c>
      <c r="J40" s="165"/>
      <c r="K40" s="166"/>
      <c r="L40" s="165"/>
      <c r="M40" s="3" t="s">
        <v>93</v>
      </c>
      <c r="N40" s="29" t="s">
        <v>93</v>
      </c>
      <c r="O40" s="254" t="s">
        <v>102</v>
      </c>
      <c r="P40" s="327" t="s">
        <v>205</v>
      </c>
      <c r="Q40" s="173"/>
      <c r="R40" s="173"/>
      <c r="AC40" s="1"/>
      <c r="AD40" s="1"/>
      <c r="AE40" s="1"/>
      <c r="AF40" s="1"/>
      <c r="AG40" s="1"/>
      <c r="AH40" s="1"/>
      <c r="AI40" s="1"/>
      <c r="AJ40" s="1"/>
      <c r="AK40" s="1"/>
      <c r="AL40" s="1"/>
      <c r="AM40" s="1"/>
      <c r="AN40" s="1"/>
      <c r="AO40" s="1"/>
      <c r="AP40" s="1"/>
      <c r="AQ40" s="1"/>
      <c r="AR40" s="1"/>
      <c r="AS40" s="1"/>
      <c r="AT40" s="1"/>
    </row>
    <row r="41" spans="1:46" ht="21" x14ac:dyDescent="0.25">
      <c r="A41" s="340"/>
      <c r="B41" s="341"/>
      <c r="C41" s="83" t="s">
        <v>10</v>
      </c>
      <c r="D41" s="210" t="s">
        <v>146</v>
      </c>
      <c r="E41" s="210" t="s">
        <v>146</v>
      </c>
      <c r="F41" s="210" t="s">
        <v>146</v>
      </c>
      <c r="G41" s="214" t="s">
        <v>93</v>
      </c>
      <c r="H41" s="210" t="s">
        <v>146</v>
      </c>
      <c r="I41" s="214" t="s">
        <v>93</v>
      </c>
      <c r="J41" s="165"/>
      <c r="K41" s="166"/>
      <c r="L41" s="165"/>
      <c r="M41" s="3" t="s">
        <v>93</v>
      </c>
      <c r="N41" s="29" t="s">
        <v>93</v>
      </c>
      <c r="O41" s="254" t="s">
        <v>215</v>
      </c>
      <c r="P41" s="292" t="s">
        <v>205</v>
      </c>
      <c r="Q41" s="173"/>
      <c r="R41" s="173"/>
      <c r="AC41" s="1"/>
      <c r="AD41" s="1"/>
      <c r="AE41" s="1"/>
      <c r="AF41" s="1"/>
      <c r="AG41" s="1"/>
      <c r="AH41" s="1"/>
      <c r="AI41" s="1"/>
      <c r="AJ41" s="1"/>
      <c r="AK41" s="1"/>
      <c r="AL41" s="1"/>
      <c r="AM41" s="1"/>
      <c r="AN41" s="1"/>
      <c r="AO41" s="1"/>
      <c r="AP41" s="1"/>
      <c r="AQ41" s="1"/>
      <c r="AR41" s="1"/>
      <c r="AS41" s="1"/>
      <c r="AT41" s="1"/>
    </row>
    <row r="42" spans="1:46" ht="21" x14ac:dyDescent="0.25">
      <c r="A42" s="340"/>
      <c r="B42" s="341"/>
      <c r="C42" s="307" t="s">
        <v>286</v>
      </c>
      <c r="D42" s="210" t="s">
        <v>81</v>
      </c>
      <c r="E42" s="210" t="s">
        <v>81</v>
      </c>
      <c r="F42" s="206" t="s">
        <v>81</v>
      </c>
      <c r="G42" s="214" t="s">
        <v>93</v>
      </c>
      <c r="H42" s="206" t="s">
        <v>81</v>
      </c>
      <c r="I42" s="214" t="s">
        <v>93</v>
      </c>
      <c r="J42" s="308"/>
      <c r="K42" s="167"/>
      <c r="L42" s="308"/>
      <c r="M42" s="3" t="s">
        <v>93</v>
      </c>
      <c r="N42" s="204" t="s">
        <v>93</v>
      </c>
      <c r="O42" s="254" t="s">
        <v>160</v>
      </c>
      <c r="P42" s="310" t="s">
        <v>177</v>
      </c>
      <c r="Q42" s="282"/>
      <c r="R42" s="173"/>
      <c r="AC42" s="1"/>
      <c r="AD42" s="1"/>
      <c r="AE42" s="1"/>
      <c r="AF42" s="1"/>
      <c r="AG42" s="1"/>
      <c r="AH42" s="1"/>
      <c r="AI42" s="1"/>
      <c r="AJ42" s="1"/>
      <c r="AK42" s="1"/>
      <c r="AL42" s="1"/>
      <c r="AM42" s="1"/>
      <c r="AN42" s="1"/>
      <c r="AO42" s="1"/>
      <c r="AP42" s="1"/>
      <c r="AQ42" s="1"/>
      <c r="AR42" s="1"/>
      <c r="AS42" s="1"/>
      <c r="AT42" s="1"/>
    </row>
    <row r="43" spans="1:46" ht="21" x14ac:dyDescent="0.25">
      <c r="A43" s="340"/>
      <c r="B43" s="341"/>
      <c r="C43" s="59" t="str">
        <f t="shared" ref="C43" si="9">C57</f>
        <v>Others Quota</v>
      </c>
      <c r="D43" s="210" t="s">
        <v>76</v>
      </c>
      <c r="E43" s="210" t="s">
        <v>76</v>
      </c>
      <c r="F43" s="206" t="s">
        <v>76</v>
      </c>
      <c r="G43" s="214" t="s">
        <v>93</v>
      </c>
      <c r="H43" s="206" t="s">
        <v>76</v>
      </c>
      <c r="I43" s="214" t="s">
        <v>93</v>
      </c>
      <c r="J43" s="165"/>
      <c r="K43" s="167"/>
      <c r="L43" s="165"/>
      <c r="M43" s="3" t="s">
        <v>93</v>
      </c>
      <c r="N43" s="29" t="s">
        <v>93</v>
      </c>
      <c r="O43" s="254" t="s">
        <v>160</v>
      </c>
      <c r="P43" s="270" t="s">
        <v>205</v>
      </c>
      <c r="Q43" s="282"/>
      <c r="R43" s="173"/>
      <c r="AC43" s="1"/>
      <c r="AD43" s="1"/>
      <c r="AE43" s="1"/>
      <c r="AF43" s="1"/>
      <c r="AG43" s="1"/>
      <c r="AH43" s="1"/>
      <c r="AI43" s="1"/>
      <c r="AJ43" s="1"/>
      <c r="AK43" s="1"/>
      <c r="AL43" s="1"/>
      <c r="AM43" s="1"/>
      <c r="AN43" s="1"/>
      <c r="AO43" s="1"/>
      <c r="AP43" s="1"/>
      <c r="AQ43" s="1"/>
      <c r="AR43" s="1"/>
      <c r="AS43" s="1"/>
      <c r="AT43" s="1"/>
    </row>
    <row r="44" spans="1:46" ht="21" customHeight="1" x14ac:dyDescent="0.25">
      <c r="A44" s="340"/>
      <c r="B44" s="341"/>
      <c r="C44" s="60" t="str">
        <f t="shared" ref="C44:C45" si="10">C58</f>
        <v>Remove TAC</v>
      </c>
      <c r="D44" s="210" t="s">
        <v>76</v>
      </c>
      <c r="E44" s="210" t="s">
        <v>76</v>
      </c>
      <c r="F44" s="206" t="s">
        <v>76</v>
      </c>
      <c r="G44" s="214" t="s">
        <v>93</v>
      </c>
      <c r="H44" s="206" t="s">
        <v>76</v>
      </c>
      <c r="I44" s="214" t="s">
        <v>93</v>
      </c>
      <c r="J44" s="165"/>
      <c r="K44" s="166"/>
      <c r="L44" s="165"/>
      <c r="M44" s="3" t="s">
        <v>93</v>
      </c>
      <c r="N44" s="29" t="s">
        <v>93</v>
      </c>
      <c r="O44" s="254" t="s">
        <v>160</v>
      </c>
      <c r="P44" s="270" t="s">
        <v>205</v>
      </c>
      <c r="Q44" s="173"/>
      <c r="R44" s="173"/>
      <c r="AC44" s="1"/>
      <c r="AD44" s="1"/>
      <c r="AE44" s="1"/>
      <c r="AF44" s="1"/>
      <c r="AG44" s="1"/>
      <c r="AH44" s="1"/>
      <c r="AI44" s="1"/>
      <c r="AJ44" s="1"/>
      <c r="AK44" s="1"/>
      <c r="AL44" s="1"/>
      <c r="AM44" s="1"/>
      <c r="AN44" s="1"/>
      <c r="AO44" s="1"/>
      <c r="AP44" s="1"/>
      <c r="AQ44" s="1"/>
      <c r="AR44" s="1"/>
      <c r="AS44" s="1"/>
      <c r="AT44" s="1"/>
    </row>
    <row r="45" spans="1:46" ht="30" x14ac:dyDescent="0.25">
      <c r="A45" s="340"/>
      <c r="B45" s="341"/>
      <c r="C45" s="59" t="str">
        <f t="shared" si="10"/>
        <v xml:space="preserve">Merge TAC regions </v>
      </c>
      <c r="D45" s="210" t="s">
        <v>76</v>
      </c>
      <c r="E45" s="210" t="s">
        <v>76</v>
      </c>
      <c r="F45" s="206" t="s">
        <v>76</v>
      </c>
      <c r="G45" s="214" t="s">
        <v>93</v>
      </c>
      <c r="H45" s="206" t="s">
        <v>76</v>
      </c>
      <c r="I45" s="214" t="s">
        <v>93</v>
      </c>
      <c r="J45" s="165"/>
      <c r="K45" s="166"/>
      <c r="L45" s="165"/>
      <c r="M45" s="3" t="s">
        <v>93</v>
      </c>
      <c r="N45" s="160" t="s">
        <v>369</v>
      </c>
      <c r="O45" s="254" t="s">
        <v>370</v>
      </c>
      <c r="P45" s="270" t="s">
        <v>205</v>
      </c>
      <c r="Q45" s="173"/>
      <c r="R45" s="173"/>
      <c r="AC45" s="1"/>
      <c r="AD45" s="1"/>
      <c r="AE45" s="1"/>
      <c r="AF45" s="1"/>
      <c r="AG45" s="1"/>
      <c r="AH45" s="1"/>
      <c r="AI45" s="1"/>
      <c r="AJ45" s="1"/>
      <c r="AK45" s="1"/>
      <c r="AL45" s="1"/>
      <c r="AM45" s="1"/>
      <c r="AN45" s="1"/>
      <c r="AO45" s="1"/>
      <c r="AP45" s="1"/>
      <c r="AQ45" s="1"/>
      <c r="AR45" s="1"/>
      <c r="AS45" s="1"/>
      <c r="AT45" s="1"/>
    </row>
    <row r="46" spans="1:46" ht="21" customHeight="1" x14ac:dyDescent="0.25">
      <c r="A46" s="1"/>
      <c r="B46" s="1"/>
      <c r="C46" s="1"/>
      <c r="D46" s="1"/>
      <c r="E46" s="1"/>
      <c r="F46" s="6"/>
      <c r="G46" s="122"/>
      <c r="H46" s="1"/>
      <c r="I46" s="6"/>
      <c r="J46" s="1"/>
      <c r="K46" s="6"/>
      <c r="L46" s="1"/>
      <c r="M46" s="5"/>
      <c r="N46" s="288"/>
      <c r="O46" s="288"/>
      <c r="P46" s="17"/>
      <c r="Q46" s="173"/>
      <c r="R46" s="173"/>
      <c r="AC46" s="1"/>
      <c r="AD46" s="1"/>
      <c r="AE46" s="1"/>
      <c r="AF46" s="1"/>
      <c r="AG46" s="1"/>
      <c r="AH46" s="1"/>
      <c r="AI46" s="1"/>
      <c r="AJ46" s="1"/>
      <c r="AK46" s="1"/>
      <c r="AL46" s="1"/>
      <c r="AM46" s="1"/>
      <c r="AN46" s="1"/>
      <c r="AO46" s="1"/>
      <c r="AP46" s="1"/>
      <c r="AQ46" s="1"/>
      <c r="AR46" s="1"/>
      <c r="AS46" s="1"/>
      <c r="AT46" s="1"/>
    </row>
    <row r="47" spans="1:46" ht="34.5" customHeight="1" x14ac:dyDescent="0.25">
      <c r="A47" s="1"/>
      <c r="B47" s="1"/>
      <c r="C47" s="79" t="s">
        <v>38</v>
      </c>
      <c r="D47" s="70" t="s">
        <v>40</v>
      </c>
      <c r="E47" s="37"/>
      <c r="F47" s="7"/>
      <c r="G47" s="121"/>
      <c r="H47" s="37"/>
      <c r="I47" s="7"/>
      <c r="J47" s="37"/>
      <c r="L47" s="37"/>
      <c r="M47" s="5"/>
      <c r="N47" s="288"/>
      <c r="O47" s="288"/>
      <c r="P47" s="17"/>
      <c r="Q47" s="173"/>
      <c r="R47" s="173"/>
      <c r="AC47" s="1"/>
      <c r="AD47" s="1"/>
      <c r="AE47" s="1"/>
      <c r="AF47" s="1"/>
      <c r="AG47" s="1"/>
      <c r="AH47" s="1"/>
      <c r="AI47" s="1"/>
      <c r="AJ47" s="1"/>
      <c r="AK47" s="1"/>
      <c r="AL47" s="1"/>
      <c r="AM47" s="1"/>
      <c r="AN47" s="1"/>
      <c r="AO47" s="1"/>
      <c r="AP47" s="1"/>
      <c r="AQ47" s="1"/>
      <c r="AR47" s="1"/>
      <c r="AS47" s="1"/>
      <c r="AT47" s="1"/>
    </row>
    <row r="48" spans="1:46" ht="30" x14ac:dyDescent="0.25">
      <c r="A48" s="340" t="s">
        <v>2</v>
      </c>
      <c r="B48" s="341"/>
      <c r="C48" s="57" t="s">
        <v>14</v>
      </c>
      <c r="D48" s="212" t="s">
        <v>77</v>
      </c>
      <c r="E48" s="212" t="s">
        <v>77</v>
      </c>
      <c r="F48" s="206" t="s">
        <v>77</v>
      </c>
      <c r="G48" s="214" t="s">
        <v>93</v>
      </c>
      <c r="H48" s="206" t="s">
        <v>77</v>
      </c>
      <c r="I48" s="214" t="s">
        <v>93</v>
      </c>
      <c r="J48" s="164"/>
      <c r="K48" s="166"/>
      <c r="L48" s="164"/>
      <c r="M48" s="3" t="s">
        <v>93</v>
      </c>
      <c r="N48" s="204" t="s">
        <v>216</v>
      </c>
      <c r="O48" s="319" t="s">
        <v>368</v>
      </c>
      <c r="P48" s="287" t="s">
        <v>24</v>
      </c>
      <c r="Q48" s="173"/>
      <c r="R48" s="173"/>
      <c r="AC48" s="1"/>
      <c r="AD48" s="1"/>
      <c r="AE48" s="1"/>
      <c r="AF48" s="1"/>
      <c r="AG48" s="1"/>
      <c r="AH48" s="1"/>
      <c r="AI48" s="1"/>
      <c r="AJ48" s="1"/>
      <c r="AK48" s="1"/>
      <c r="AL48" s="1"/>
      <c r="AM48" s="1"/>
      <c r="AN48" s="1"/>
      <c r="AO48" s="1"/>
      <c r="AP48" s="1"/>
      <c r="AQ48" s="1"/>
      <c r="AR48" s="1"/>
      <c r="AS48" s="1"/>
      <c r="AT48" s="1"/>
    </row>
    <row r="49" spans="1:46" s="1" customFormat="1" ht="21" x14ac:dyDescent="0.25">
      <c r="A49" s="340"/>
      <c r="B49" s="341"/>
      <c r="C49" s="63" t="s">
        <v>30</v>
      </c>
      <c r="D49" s="206" t="s">
        <v>204</v>
      </c>
      <c r="E49" s="206" t="s">
        <v>204</v>
      </c>
      <c r="F49" s="206" t="s">
        <v>204</v>
      </c>
      <c r="G49" s="214" t="s">
        <v>93</v>
      </c>
      <c r="H49" s="206" t="s">
        <v>204</v>
      </c>
      <c r="I49" s="214" t="s">
        <v>93</v>
      </c>
      <c r="J49" s="164"/>
      <c r="K49" s="167"/>
      <c r="L49" s="164"/>
      <c r="M49" s="3" t="s">
        <v>93</v>
      </c>
      <c r="N49" s="204" t="s">
        <v>131</v>
      </c>
      <c r="O49" s="287" t="s">
        <v>271</v>
      </c>
      <c r="P49" s="287" t="s">
        <v>24</v>
      </c>
      <c r="Q49" s="173"/>
      <c r="R49" s="173"/>
    </row>
    <row r="50" spans="1:46" s="1" customFormat="1" ht="30" x14ac:dyDescent="0.35">
      <c r="A50" s="340"/>
      <c r="B50" s="341"/>
      <c r="C50" s="217" t="s">
        <v>31</v>
      </c>
      <c r="D50" s="212" t="s">
        <v>81</v>
      </c>
      <c r="E50" s="212" t="s">
        <v>81</v>
      </c>
      <c r="F50" s="212" t="s">
        <v>81</v>
      </c>
      <c r="G50" s="214" t="s">
        <v>93</v>
      </c>
      <c r="H50" s="212" t="s">
        <v>81</v>
      </c>
      <c r="I50" s="214" t="s">
        <v>93</v>
      </c>
      <c r="J50" s="164"/>
      <c r="K50" s="218"/>
      <c r="L50" s="164"/>
      <c r="M50" s="3" t="s">
        <v>93</v>
      </c>
      <c r="N50" s="204" t="s">
        <v>408</v>
      </c>
      <c r="O50" s="287" t="s">
        <v>261</v>
      </c>
      <c r="P50" s="287" t="s">
        <v>24</v>
      </c>
      <c r="Q50" s="173"/>
      <c r="R50" s="173"/>
    </row>
    <row r="51" spans="1:46" s="1" customFormat="1" ht="21" customHeight="1" x14ac:dyDescent="0.35">
      <c r="A51" s="340"/>
      <c r="B51" s="341"/>
      <c r="C51" s="216"/>
      <c r="D51" s="228"/>
      <c r="E51" s="228"/>
      <c r="F51" s="228"/>
      <c r="G51" s="228"/>
      <c r="H51" s="228"/>
      <c r="I51" s="228"/>
      <c r="J51" s="40"/>
      <c r="K51" s="276"/>
      <c r="L51" s="40"/>
      <c r="M51" s="277"/>
      <c r="N51" s="277"/>
      <c r="O51" s="170"/>
      <c r="P51" s="298"/>
      <c r="Q51" s="173"/>
      <c r="R51" s="173"/>
    </row>
    <row r="52" spans="1:46" s="1" customFormat="1" ht="21" customHeight="1" x14ac:dyDescent="0.35">
      <c r="A52" s="340"/>
      <c r="B52" s="341"/>
      <c r="C52" s="216"/>
      <c r="D52" s="228"/>
      <c r="E52" s="228"/>
      <c r="F52" s="228"/>
      <c r="G52" s="228"/>
      <c r="H52" s="228"/>
      <c r="I52" s="228"/>
      <c r="J52" s="40"/>
      <c r="K52" s="276"/>
      <c r="L52" s="40"/>
      <c r="M52" s="277"/>
      <c r="N52" s="277"/>
      <c r="O52" s="170"/>
      <c r="P52" s="169"/>
      <c r="Q52" s="173"/>
      <c r="R52" s="173"/>
    </row>
    <row r="53" spans="1:46" ht="21.75" thickBot="1" x14ac:dyDescent="0.3">
      <c r="A53" s="1"/>
      <c r="B53" s="1"/>
      <c r="C53" s="4"/>
      <c r="D53" s="4"/>
      <c r="E53" s="4"/>
      <c r="F53" s="6"/>
      <c r="G53" s="16"/>
      <c r="H53" s="4"/>
      <c r="I53" s="6"/>
      <c r="J53" s="4"/>
      <c r="K53" s="16"/>
      <c r="L53" s="4"/>
      <c r="M53" s="5"/>
      <c r="N53" s="5"/>
      <c r="O53" s="16"/>
      <c r="Q53" s="173"/>
      <c r="R53" s="173"/>
      <c r="AC53" s="1"/>
      <c r="AD53" s="1"/>
      <c r="AE53" s="1"/>
      <c r="AF53" s="1"/>
      <c r="AG53" s="1"/>
      <c r="AH53" s="1"/>
      <c r="AI53" s="1"/>
      <c r="AJ53" s="1"/>
      <c r="AK53" s="1"/>
      <c r="AL53" s="1"/>
      <c r="AM53" s="1"/>
      <c r="AN53" s="1"/>
      <c r="AO53" s="1"/>
      <c r="AP53" s="1"/>
      <c r="AQ53" s="1"/>
      <c r="AR53" s="1"/>
      <c r="AS53" s="1"/>
      <c r="AT53" s="1"/>
    </row>
    <row r="54" spans="1:46" ht="111" customHeight="1" thickBot="1" x14ac:dyDescent="0.3">
      <c r="A54" s="335" t="s">
        <v>254</v>
      </c>
      <c r="B54" s="336"/>
      <c r="C54" s="336"/>
      <c r="D54" s="378" t="s">
        <v>351</v>
      </c>
      <c r="E54" s="379"/>
      <c r="F54" s="379"/>
      <c r="G54" s="379"/>
      <c r="H54" s="379"/>
      <c r="I54" s="380"/>
      <c r="J54" s="123"/>
      <c r="K54" s="111"/>
      <c r="L54" s="177"/>
      <c r="M54" s="32"/>
      <c r="N54" s="32"/>
      <c r="O54" s="32"/>
      <c r="P54" s="32"/>
      <c r="Q54" s="332"/>
      <c r="R54" s="332"/>
      <c r="AC54" s="1"/>
      <c r="AD54" s="1"/>
      <c r="AE54" s="1"/>
      <c r="AF54" s="1"/>
      <c r="AG54" s="1"/>
      <c r="AH54" s="1"/>
      <c r="AI54" s="1"/>
      <c r="AJ54" s="1"/>
      <c r="AK54" s="1"/>
      <c r="AL54" s="1"/>
      <c r="AM54" s="1"/>
      <c r="AN54" s="1"/>
      <c r="AO54" s="1"/>
      <c r="AP54" s="1"/>
      <c r="AQ54" s="1"/>
      <c r="AR54" s="1"/>
      <c r="AS54" s="1"/>
      <c r="AT54" s="1"/>
    </row>
    <row r="55" spans="1:46" ht="23.25" hidden="1" x14ac:dyDescent="0.35">
      <c r="A55" s="19"/>
      <c r="B55" s="20"/>
      <c r="C55" s="6"/>
      <c r="D55" s="6"/>
      <c r="E55" s="6"/>
      <c r="F55" s="5"/>
      <c r="G55" s="120"/>
      <c r="H55" s="6"/>
      <c r="I55" s="5"/>
      <c r="J55" s="6"/>
      <c r="K55" s="5"/>
      <c r="L55" s="6"/>
      <c r="M55" s="5"/>
      <c r="N55" s="5"/>
      <c r="O55" s="5"/>
      <c r="Q55" s="173"/>
      <c r="R55" s="173"/>
      <c r="AC55" s="1"/>
      <c r="AD55" s="1"/>
      <c r="AE55" s="1"/>
      <c r="AF55" s="1"/>
      <c r="AG55" s="1"/>
      <c r="AH55" s="1"/>
      <c r="AI55" s="1"/>
      <c r="AJ55" s="1"/>
      <c r="AK55" s="1"/>
      <c r="AL55" s="1"/>
      <c r="AM55" s="1"/>
      <c r="AN55" s="1"/>
      <c r="AO55" s="1"/>
      <c r="AP55" s="1"/>
      <c r="AQ55" s="1"/>
      <c r="AR55" s="1"/>
      <c r="AS55" s="1"/>
      <c r="AT55" s="1"/>
    </row>
    <row r="56" spans="1:46" ht="21" hidden="1" x14ac:dyDescent="0.25">
      <c r="A56" s="1"/>
      <c r="B56" s="1"/>
      <c r="C56" s="17"/>
      <c r="D56" s="71" t="s">
        <v>39</v>
      </c>
      <c r="E56" s="17"/>
      <c r="F56" s="7"/>
      <c r="G56" s="121"/>
      <c r="H56" s="17"/>
      <c r="I56" s="7"/>
      <c r="J56" s="17"/>
      <c r="L56" s="17"/>
      <c r="M56" s="5"/>
      <c r="N56" s="5"/>
      <c r="O56" s="17"/>
      <c r="Q56" s="173"/>
      <c r="R56" s="173"/>
      <c r="AC56" s="1"/>
      <c r="AD56" s="1"/>
      <c r="AE56" s="1"/>
      <c r="AF56" s="1"/>
      <c r="AG56" s="1"/>
      <c r="AH56" s="1"/>
      <c r="AI56" s="1"/>
      <c r="AJ56" s="1"/>
      <c r="AK56" s="1"/>
      <c r="AL56" s="1"/>
      <c r="AM56" s="1"/>
      <c r="AN56" s="1"/>
      <c r="AO56" s="1"/>
      <c r="AP56" s="1"/>
      <c r="AQ56" s="1"/>
      <c r="AR56" s="1"/>
      <c r="AS56" s="1"/>
      <c r="AT56" s="1"/>
    </row>
    <row r="57" spans="1:46" ht="21" hidden="1" customHeight="1" x14ac:dyDescent="0.25">
      <c r="A57" s="333" t="s">
        <v>32</v>
      </c>
      <c r="B57" s="334"/>
      <c r="C57" s="42" t="s">
        <v>11</v>
      </c>
      <c r="D57" s="13" t="s">
        <v>78</v>
      </c>
      <c r="E57" s="13" t="s">
        <v>78</v>
      </c>
      <c r="F57" s="154" t="s">
        <v>78</v>
      </c>
      <c r="G57" s="43"/>
      <c r="H57" s="154" t="s">
        <v>78</v>
      </c>
      <c r="I57" s="45"/>
      <c r="J57" s="13"/>
      <c r="K57" s="80"/>
      <c r="L57" s="13"/>
      <c r="M57" s="15"/>
      <c r="N57" s="30"/>
      <c r="P57" s="68"/>
      <c r="Q57" s="173"/>
      <c r="R57" s="173"/>
      <c r="AC57" s="1"/>
      <c r="AD57" s="1"/>
      <c r="AE57" s="1"/>
      <c r="AF57" s="1"/>
      <c r="AG57" s="1"/>
      <c r="AH57" s="1"/>
      <c r="AI57" s="1"/>
      <c r="AJ57" s="1"/>
      <c r="AK57" s="1"/>
      <c r="AL57" s="1"/>
      <c r="AM57" s="1"/>
      <c r="AN57" s="1"/>
      <c r="AO57" s="1"/>
      <c r="AP57" s="1"/>
      <c r="AQ57" s="1"/>
      <c r="AR57" s="1"/>
      <c r="AS57" s="1"/>
      <c r="AT57" s="1"/>
    </row>
    <row r="58" spans="1:46" ht="21" hidden="1" customHeight="1" x14ac:dyDescent="0.25">
      <c r="A58" s="333"/>
      <c r="B58" s="334"/>
      <c r="C58" s="59" t="s">
        <v>5</v>
      </c>
      <c r="D58" s="38"/>
      <c r="E58" s="38"/>
      <c r="F58" s="77"/>
      <c r="G58" s="44"/>
      <c r="H58" s="154"/>
      <c r="I58" s="118"/>
      <c r="J58" s="38"/>
      <c r="K58" s="81"/>
      <c r="L58" s="38"/>
      <c r="M58" s="21"/>
      <c r="N58" s="31"/>
      <c r="O58" s="2"/>
      <c r="P58" s="68"/>
      <c r="Q58" s="173"/>
      <c r="R58" s="173"/>
      <c r="AC58" s="1"/>
      <c r="AD58" s="1"/>
      <c r="AE58" s="1"/>
      <c r="AF58" s="1"/>
      <c r="AG58" s="1"/>
      <c r="AH58" s="1"/>
      <c r="AI58" s="1"/>
      <c r="AJ58" s="1"/>
      <c r="AK58" s="1"/>
      <c r="AL58" s="1"/>
      <c r="AM58" s="1"/>
      <c r="AN58" s="1"/>
      <c r="AO58" s="1"/>
      <c r="AP58" s="1"/>
      <c r="AQ58" s="1"/>
      <c r="AR58" s="1"/>
      <c r="AS58" s="1"/>
      <c r="AT58" s="1"/>
    </row>
    <row r="59" spans="1:46" ht="21" hidden="1" customHeight="1" x14ac:dyDescent="0.25">
      <c r="A59" s="333"/>
      <c r="B59" s="334"/>
      <c r="C59" s="59" t="s">
        <v>6</v>
      </c>
      <c r="D59" s="12"/>
      <c r="E59" s="12"/>
      <c r="F59" s="154"/>
      <c r="G59" s="43"/>
      <c r="H59" s="154"/>
      <c r="I59" s="119"/>
      <c r="J59" s="12"/>
      <c r="K59" s="80"/>
      <c r="L59" s="12"/>
      <c r="M59" s="15"/>
      <c r="N59" s="30"/>
      <c r="O59" s="18"/>
      <c r="P59" s="68"/>
      <c r="Q59" s="173"/>
      <c r="R59" s="173"/>
      <c r="AC59" s="1"/>
      <c r="AD59" s="1"/>
      <c r="AE59" s="1"/>
      <c r="AF59" s="1"/>
      <c r="AG59" s="1"/>
      <c r="AH59" s="1"/>
      <c r="AI59" s="1"/>
      <c r="AJ59" s="1"/>
      <c r="AK59" s="1"/>
      <c r="AL59" s="1"/>
      <c r="AM59" s="1"/>
      <c r="AN59" s="1"/>
      <c r="AO59" s="1"/>
      <c r="AP59" s="1"/>
      <c r="AQ59" s="1"/>
      <c r="AR59" s="1"/>
      <c r="AS59" s="1"/>
      <c r="AT59" s="1"/>
    </row>
    <row r="60" spans="1:46" ht="21" hidden="1" customHeight="1" x14ac:dyDescent="0.3">
      <c r="A60" s="333"/>
      <c r="B60" s="334"/>
      <c r="C60" s="42" t="s">
        <v>16</v>
      </c>
      <c r="D60" s="39"/>
      <c r="E60" s="39"/>
      <c r="F60" s="154"/>
      <c r="G60" s="44"/>
      <c r="H60" s="154"/>
      <c r="I60" s="45"/>
      <c r="J60" s="39"/>
      <c r="K60" s="80"/>
      <c r="L60" s="39"/>
      <c r="M60" s="15"/>
      <c r="N60" s="15"/>
      <c r="O60" s="171"/>
      <c r="P60" s="169"/>
      <c r="Q60" s="173"/>
      <c r="R60" s="173"/>
      <c r="AC60" s="1"/>
      <c r="AD60" s="1"/>
      <c r="AE60" s="1"/>
      <c r="AF60" s="1"/>
      <c r="AG60" s="1"/>
      <c r="AH60" s="1"/>
      <c r="AI60" s="1"/>
      <c r="AJ60" s="1"/>
      <c r="AK60" s="1"/>
      <c r="AL60" s="1"/>
      <c r="AM60" s="1"/>
      <c r="AN60" s="1"/>
      <c r="AO60" s="1"/>
      <c r="AP60" s="1"/>
      <c r="AQ60" s="1"/>
      <c r="AR60" s="1"/>
      <c r="AS60" s="1"/>
      <c r="AT60" s="1"/>
    </row>
    <row r="61" spans="1:46" ht="21" hidden="1" customHeight="1" x14ac:dyDescent="0.3">
      <c r="A61" s="333"/>
      <c r="B61" s="334"/>
      <c r="C61" s="61" t="s">
        <v>15</v>
      </c>
      <c r="D61" s="24"/>
      <c r="E61" s="24"/>
      <c r="F61" s="154"/>
      <c r="G61" s="43"/>
      <c r="H61" s="154"/>
      <c r="I61" s="45"/>
      <c r="J61" s="24"/>
      <c r="K61" s="80"/>
      <c r="L61" s="24"/>
      <c r="M61" s="15"/>
      <c r="N61" s="15"/>
      <c r="O61" s="171"/>
      <c r="P61" s="169"/>
      <c r="Q61" s="173"/>
      <c r="R61" s="173"/>
      <c r="AC61" s="1"/>
      <c r="AD61" s="1"/>
      <c r="AE61" s="1"/>
      <c r="AF61" s="1"/>
      <c r="AG61" s="1"/>
      <c r="AH61" s="1"/>
      <c r="AI61" s="1"/>
      <c r="AJ61" s="1"/>
      <c r="AK61" s="1"/>
      <c r="AL61" s="1"/>
      <c r="AM61" s="1"/>
      <c r="AN61" s="1"/>
      <c r="AO61" s="1"/>
      <c r="AP61" s="1"/>
      <c r="AQ61" s="1"/>
      <c r="AR61" s="1"/>
      <c r="AS61" s="1"/>
      <c r="AT61" s="1"/>
    </row>
    <row r="62" spans="1:46" ht="21" hidden="1" customHeight="1" x14ac:dyDescent="0.3">
      <c r="A62" s="333"/>
      <c r="B62" s="334"/>
      <c r="C62" s="58"/>
      <c r="D62" s="25"/>
      <c r="E62" s="25"/>
      <c r="F62" s="77"/>
      <c r="G62" s="43"/>
      <c r="H62" s="154"/>
      <c r="I62" s="45"/>
      <c r="J62" s="25"/>
      <c r="K62" s="81"/>
      <c r="L62" s="25"/>
      <c r="M62" s="15"/>
      <c r="N62" s="30"/>
      <c r="O62" s="171"/>
      <c r="P62" s="169"/>
      <c r="Q62" s="173"/>
      <c r="R62" s="173"/>
      <c r="AC62" s="1"/>
      <c r="AD62" s="1"/>
      <c r="AE62" s="1"/>
      <c r="AF62" s="1"/>
      <c r="AG62" s="1"/>
      <c r="AH62" s="1"/>
      <c r="AI62" s="1"/>
      <c r="AJ62" s="1"/>
      <c r="AK62" s="1"/>
      <c r="AL62" s="1"/>
      <c r="AM62" s="1"/>
      <c r="AN62" s="1"/>
      <c r="AO62" s="1"/>
      <c r="AP62" s="1"/>
      <c r="AQ62" s="1"/>
      <c r="AR62" s="1"/>
      <c r="AS62" s="1"/>
      <c r="AT62" s="1"/>
    </row>
    <row r="63" spans="1:46" ht="21.75" hidden="1" thickBot="1" x14ac:dyDescent="0.3">
      <c r="A63" s="22"/>
      <c r="B63" s="22"/>
      <c r="C63" s="23"/>
      <c r="D63" s="6"/>
      <c r="E63" s="6"/>
      <c r="F63" s="6"/>
      <c r="G63" s="23"/>
      <c r="H63" s="23"/>
      <c r="I63" s="23"/>
      <c r="J63" s="23"/>
      <c r="K63" s="23"/>
      <c r="L63" s="23"/>
      <c r="M63" s="16"/>
      <c r="N63" s="16"/>
      <c r="O63" s="161" t="s">
        <v>79</v>
      </c>
      <c r="Q63" s="173"/>
      <c r="R63" s="173"/>
      <c r="AC63" s="1"/>
      <c r="AD63" s="1"/>
      <c r="AE63" s="1"/>
      <c r="AF63" s="1"/>
      <c r="AG63" s="1"/>
      <c r="AH63" s="1"/>
      <c r="AI63" s="1"/>
      <c r="AJ63" s="1"/>
      <c r="AK63" s="1"/>
      <c r="AL63" s="1"/>
      <c r="AM63" s="1"/>
      <c r="AN63" s="1"/>
      <c r="AO63" s="1"/>
      <c r="AP63" s="1"/>
      <c r="AQ63" s="1"/>
      <c r="AR63" s="1"/>
      <c r="AS63" s="1"/>
      <c r="AT63" s="1"/>
    </row>
    <row r="64" spans="1:46" ht="60" hidden="1" customHeight="1" x14ac:dyDescent="0.35">
      <c r="A64" s="335" t="s">
        <v>29</v>
      </c>
      <c r="B64" s="336"/>
      <c r="C64" s="336"/>
      <c r="D64" s="123" t="s">
        <v>80</v>
      </c>
      <c r="E64" s="123"/>
      <c r="F64" s="111"/>
      <c r="G64" s="113"/>
      <c r="H64" s="177"/>
      <c r="I64" s="112"/>
      <c r="J64" s="123"/>
      <c r="K64" s="111"/>
      <c r="L64" s="177"/>
      <c r="M64" s="33"/>
      <c r="N64" s="32"/>
      <c r="O64" s="32"/>
      <c r="P64" s="32"/>
      <c r="Q64" s="173"/>
      <c r="R64" s="173"/>
      <c r="AC64" s="1"/>
      <c r="AD64" s="1"/>
      <c r="AE64" s="1"/>
      <c r="AF64" s="1"/>
      <c r="AG64" s="1"/>
      <c r="AH64" s="1"/>
      <c r="AI64" s="1"/>
      <c r="AJ64" s="1"/>
      <c r="AK64" s="1"/>
      <c r="AL64" s="1"/>
      <c r="AM64" s="1"/>
      <c r="AN64" s="1"/>
      <c r="AO64" s="1"/>
      <c r="AP64" s="1"/>
      <c r="AQ64" s="1"/>
      <c r="AR64" s="1"/>
      <c r="AS64" s="1"/>
      <c r="AT64" s="1"/>
    </row>
    <row r="65" spans="1:18" s="1" customFormat="1" x14ac:dyDescent="0.25">
      <c r="Q65" s="173"/>
      <c r="R65" s="173"/>
    </row>
    <row r="66" spans="1:18" s="1" customFormat="1" ht="23.25" x14ac:dyDescent="0.35">
      <c r="A66" s="74" t="s">
        <v>20</v>
      </c>
      <c r="B66" s="75"/>
      <c r="Q66" s="173"/>
      <c r="R66" s="173"/>
    </row>
    <row r="67" spans="1:18" s="1" customFormat="1" ht="21" x14ac:dyDescent="0.35">
      <c r="A67" s="67"/>
      <c r="B67" s="75" t="s">
        <v>21</v>
      </c>
    </row>
    <row r="68" spans="1:18" s="1" customFormat="1" ht="21" x14ac:dyDescent="0.35">
      <c r="A68" s="67"/>
      <c r="B68" s="75" t="s">
        <v>22</v>
      </c>
    </row>
    <row r="69" spans="1:18" s="1" customFormat="1" ht="21" x14ac:dyDescent="0.35">
      <c r="A69" s="67"/>
      <c r="B69" s="75" t="s">
        <v>23</v>
      </c>
    </row>
    <row r="70" spans="1:18" s="1" customFormat="1" ht="21" x14ac:dyDescent="0.35">
      <c r="A70" s="67"/>
      <c r="B70" s="75" t="s">
        <v>24</v>
      </c>
    </row>
    <row r="71" spans="1:18" s="1" customFormat="1" ht="21" x14ac:dyDescent="0.35">
      <c r="A71" s="67"/>
      <c r="B71" s="75" t="s">
        <v>25</v>
      </c>
    </row>
    <row r="72" spans="1:18" s="1" customFormat="1" ht="21" x14ac:dyDescent="0.35">
      <c r="A72" s="67"/>
      <c r="B72" s="75" t="s">
        <v>26</v>
      </c>
    </row>
    <row r="73" spans="1:18" s="1" customFormat="1" ht="21" x14ac:dyDescent="0.35">
      <c r="A73" s="67"/>
      <c r="B73" s="75" t="s">
        <v>27</v>
      </c>
    </row>
    <row r="74" spans="1:18" s="1" customFormat="1" ht="21" x14ac:dyDescent="0.35">
      <c r="A74" s="67"/>
      <c r="B74" s="75"/>
    </row>
  </sheetData>
  <mergeCells count="31">
    <mergeCell ref="J3:J5"/>
    <mergeCell ref="K3:K5"/>
    <mergeCell ref="L3:L5"/>
    <mergeCell ref="A4:B4"/>
    <mergeCell ref="A5:B5"/>
    <mergeCell ref="H3:H5"/>
    <mergeCell ref="I3:I5"/>
    <mergeCell ref="D3:D5"/>
    <mergeCell ref="E3:E5"/>
    <mergeCell ref="F3:F5"/>
    <mergeCell ref="G3:G5"/>
    <mergeCell ref="A24:B24"/>
    <mergeCell ref="C22:C25"/>
    <mergeCell ref="A25:B25"/>
    <mergeCell ref="A26:B26"/>
    <mergeCell ref="A40:B45"/>
    <mergeCell ref="A22:B22"/>
    <mergeCell ref="Q54:R54"/>
    <mergeCell ref="A57:B62"/>
    <mergeCell ref="A64:C64"/>
    <mergeCell ref="Q27:R27"/>
    <mergeCell ref="A28:B30"/>
    <mergeCell ref="Q29:R29"/>
    <mergeCell ref="Q32:R32"/>
    <mergeCell ref="A33:B37"/>
    <mergeCell ref="A48:B52"/>
    <mergeCell ref="A54:C54"/>
    <mergeCell ref="D54:I54"/>
    <mergeCell ref="O34:O36"/>
    <mergeCell ref="O29:O30"/>
    <mergeCell ref="N29:N30"/>
  </mergeCells>
  <pageMargins left="0.70866141732283472" right="0.70866141732283472" top="0.74803149606299213" bottom="0.74803149606299213" header="0.31496062992125984" footer="0.31496062992125984"/>
  <pageSetup paperSize="8" scale="3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Read me</vt:lpstr>
      <vt:lpstr>Definition Mitigation Actions</vt:lpstr>
      <vt:lpstr>Anglerfish</vt:lpstr>
      <vt:lpstr>Cod</vt:lpstr>
      <vt:lpstr>Haddock</vt:lpstr>
      <vt:lpstr>Hake</vt:lpstr>
      <vt:lpstr>Megrim</vt:lpstr>
      <vt:lpstr>Nephrops</vt:lpstr>
      <vt:lpstr>Plaice 7fg</vt:lpstr>
      <vt:lpstr>Plaice 7hjk</vt:lpstr>
      <vt:lpstr>Pollack</vt:lpstr>
      <vt:lpstr>Sole 7fg</vt:lpstr>
      <vt:lpstr>Sole 7hjk</vt:lpstr>
      <vt:lpstr>Skates and Rays</vt:lpstr>
      <vt:lpstr>Whiting</vt:lpstr>
      <vt:lpstr>Anglerfish!Print_Area</vt:lpstr>
      <vt:lpstr>Cod!Print_Area</vt:lpstr>
      <vt:lpstr>Haddock!Print_Area</vt:lpstr>
      <vt:lpstr>Hake!Print_Area</vt:lpstr>
      <vt:lpstr>Megrim!Print_Area</vt:lpstr>
      <vt:lpstr>Nephrops!Print_Area</vt:lpstr>
      <vt:lpstr>'Plaice 7fg'!Print_Area</vt:lpstr>
      <vt:lpstr>'Plaice 7hjk'!Print_Area</vt:lpstr>
      <vt:lpstr>Pollack!Print_Area</vt:lpstr>
      <vt:lpstr>'Skates and Rays'!Print_Area</vt:lpstr>
      <vt:lpstr>'Sole 7fg'!Print_Area</vt:lpstr>
      <vt:lpstr>'Sole 7hjk'!Print_Area</vt:lpstr>
      <vt:lpstr>Whiting!Print_Area</vt:lpstr>
    </vt:vector>
  </TitlesOfParts>
  <Company>SWFPA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Park</dc:creator>
  <cp:lastModifiedBy>Hoare, Deirdre</cp:lastModifiedBy>
  <cp:lastPrinted>2017-10-25T15:52:09Z</cp:lastPrinted>
  <dcterms:created xsi:type="dcterms:W3CDTF">2017-04-13T13:08:28Z</dcterms:created>
  <dcterms:modified xsi:type="dcterms:W3CDTF">2018-02-23T14:58:21Z</dcterms:modified>
</cp:coreProperties>
</file>