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workbookProtection workbookPassword="930A" lockStructure="1"/>
  <bookViews>
    <workbookView xWindow="15" yWindow="135" windowWidth="28605" windowHeight="7905" tabRatio="500" firstSheet="3" activeTab="11"/>
  </bookViews>
  <sheets>
    <sheet name="Read me" sheetId="5" r:id="rId1"/>
    <sheet name="Definition Mitigation Actions" sheetId="6" r:id="rId2"/>
    <sheet name="Anglerfish" sheetId="7" r:id="rId3"/>
    <sheet name="Cod" sheetId="8" r:id="rId4"/>
    <sheet name="Haddock" sheetId="9" r:id="rId5"/>
    <sheet name="Hake" sheetId="20" r:id="rId6"/>
    <sheet name="Megrim" sheetId="10" r:id="rId7"/>
    <sheet name="Nephrops" sheetId="11" r:id="rId8"/>
    <sheet name="Plaice 7fg" sheetId="13" r:id="rId9"/>
    <sheet name="Plaice 7hjk" sheetId="14" r:id="rId10"/>
    <sheet name="Pollack" sheetId="22" r:id="rId11"/>
    <sheet name="Sole 7fg" sheetId="15" r:id="rId12"/>
    <sheet name="Sole 7hjk" sheetId="16" r:id="rId13"/>
    <sheet name="Skates and Rays" sheetId="18" r:id="rId14"/>
    <sheet name="Whiting" sheetId="19" r:id="rId15"/>
  </sheets>
  <definedNames>
    <definedName name="_xlnm.Print_Area" localSheetId="2">Anglerfish!$A$1:$P$57</definedName>
    <definedName name="_xlnm.Print_Area" localSheetId="3">Cod!$A$1:$P$56</definedName>
    <definedName name="_xlnm.Print_Area" localSheetId="4">Haddock!$A$1:$P$56</definedName>
    <definedName name="_xlnm.Print_Area" localSheetId="5">Hake!$A$1:$P$59</definedName>
    <definedName name="_xlnm.Print_Area" localSheetId="6">Megrim!$A$1:$P$57</definedName>
    <definedName name="_xlnm.Print_Area" localSheetId="7">Nephrops!$A$1:$P$56</definedName>
    <definedName name="_xlnm.Print_Area" localSheetId="8">'Plaice 7fg'!$A$1:$P$57</definedName>
    <definedName name="_xlnm.Print_Area" localSheetId="9">'Plaice 7hjk'!$A$1:$P$57</definedName>
    <definedName name="_xlnm.Print_Area" localSheetId="10">Pollack!$A$1:$P$56</definedName>
    <definedName name="_xlnm.Print_Area" localSheetId="13">'Skates and Rays'!$A$1:$P$57</definedName>
    <definedName name="_xlnm.Print_Area" localSheetId="11">'Sole 7fg'!$A$1:$O$57</definedName>
    <definedName name="_xlnm.Print_Area" localSheetId="12">'Sole 7hjk'!$A$1:$P$57</definedName>
    <definedName name="_xlnm.Print_Area" localSheetId="14">Whiting!$A$1:$P$56</definedName>
  </definedNames>
  <calcPr calcId="145621"/>
</workbook>
</file>

<file path=xl/calcChain.xml><?xml version="1.0" encoding="utf-8"?>
<calcChain xmlns="http://schemas.openxmlformats.org/spreadsheetml/2006/main">
  <c r="C5" i="19" l="1"/>
  <c r="C5" i="14"/>
  <c r="C5" i="13"/>
  <c r="C5" i="11"/>
  <c r="C5" i="9"/>
  <c r="H12" i="19" l="1"/>
  <c r="H11" i="19"/>
  <c r="G12" i="19"/>
  <c r="G11" i="19"/>
  <c r="F11" i="19"/>
  <c r="E12" i="19"/>
  <c r="E11" i="19"/>
  <c r="D12" i="19"/>
  <c r="D11" i="19"/>
  <c r="I12" i="14"/>
  <c r="H12" i="14"/>
  <c r="G12" i="14"/>
  <c r="F12" i="14"/>
  <c r="E12" i="14"/>
  <c r="D12" i="14"/>
  <c r="E13" i="7"/>
  <c r="D13" i="7"/>
  <c r="C5" i="20" l="1"/>
  <c r="D14" i="16" l="1"/>
  <c r="C5" i="16"/>
  <c r="D14" i="14"/>
  <c r="G14" i="18"/>
  <c r="F14" i="18"/>
  <c r="F13" i="18" s="1"/>
  <c r="C5" i="8" l="1"/>
  <c r="C5" i="7"/>
  <c r="C5" i="22" l="1"/>
  <c r="C46" i="13" l="1"/>
  <c r="C47" i="19" l="1"/>
  <c r="C46" i="19"/>
  <c r="C45" i="19"/>
  <c r="C47" i="18"/>
  <c r="C45" i="18"/>
  <c r="C48" i="16"/>
  <c r="C47" i="16"/>
  <c r="C45" i="16"/>
  <c r="C48" i="15"/>
  <c r="C47" i="15"/>
  <c r="C45" i="15"/>
  <c r="C47" i="22"/>
  <c r="C46" i="22"/>
  <c r="C45" i="22"/>
  <c r="C48" i="14"/>
  <c r="C47" i="14"/>
  <c r="C45" i="14"/>
  <c r="C48" i="13"/>
  <c r="C47" i="13"/>
  <c r="C47" i="11"/>
  <c r="C46" i="11"/>
  <c r="C45" i="11"/>
  <c r="C48" i="10"/>
  <c r="C47" i="10"/>
  <c r="C45" i="10"/>
  <c r="C50" i="20"/>
  <c r="C49" i="20"/>
  <c r="C48" i="20"/>
  <c r="C47" i="8"/>
  <c r="C46" i="8"/>
  <c r="C45" i="8"/>
  <c r="C48" i="7"/>
  <c r="C47" i="7"/>
  <c r="C45" i="7"/>
  <c r="I20" i="22"/>
  <c r="H20" i="22"/>
  <c r="F20" i="22"/>
  <c r="E20" i="22"/>
  <c r="D20" i="22"/>
  <c r="I19" i="22"/>
  <c r="H19" i="22"/>
  <c r="F19" i="22"/>
  <c r="E19" i="22"/>
  <c r="D19" i="22"/>
  <c r="L14" i="22"/>
  <c r="K14" i="22"/>
  <c r="J14" i="22"/>
  <c r="I14" i="22"/>
  <c r="I21" i="22" s="1"/>
  <c r="H14" i="22"/>
  <c r="H13" i="22" s="1"/>
  <c r="G14" i="22"/>
  <c r="F14" i="22"/>
  <c r="F22" i="22" s="1"/>
  <c r="E14" i="22"/>
  <c r="E22" i="22" s="1"/>
  <c r="D14" i="22"/>
  <c r="M9" i="22"/>
  <c r="L8" i="22"/>
  <c r="K8" i="22"/>
  <c r="J8" i="22"/>
  <c r="I7" i="22"/>
  <c r="H7" i="22"/>
  <c r="G7" i="22"/>
  <c r="F7" i="22"/>
  <c r="E7" i="22"/>
  <c r="D7" i="22"/>
  <c r="I13" i="22" l="1"/>
  <c r="D22" i="22"/>
  <c r="D13" i="22"/>
  <c r="H22" i="22"/>
  <c r="K19" i="22"/>
  <c r="H10" i="22"/>
  <c r="E13" i="22"/>
  <c r="J19" i="22"/>
  <c r="L19" i="22"/>
  <c r="I22" i="22"/>
  <c r="L10" i="22"/>
  <c r="H24" i="22"/>
  <c r="K10" i="22"/>
  <c r="H23" i="22"/>
  <c r="J10" i="22"/>
  <c r="E10" i="22"/>
  <c r="E24" i="22" s="1"/>
  <c r="I10" i="22"/>
  <c r="I24" i="22" s="1"/>
  <c r="F21" i="22"/>
  <c r="F10" i="22"/>
  <c r="F24" i="22" s="1"/>
  <c r="C14" i="22"/>
  <c r="G10" i="22"/>
  <c r="G24" i="22" s="1"/>
  <c r="F13" i="22"/>
  <c r="D21" i="22"/>
  <c r="H21" i="22"/>
  <c r="D10" i="22"/>
  <c r="D24" i="22" s="1"/>
  <c r="E21" i="22"/>
  <c r="D25" i="20"/>
  <c r="D23" i="22" l="1"/>
  <c r="C25" i="20"/>
  <c r="M24" i="22"/>
  <c r="F23" i="22"/>
  <c r="E23" i="22"/>
  <c r="C26" i="20"/>
  <c r="C45" i="9"/>
  <c r="C46" i="9"/>
  <c r="C47" i="9"/>
  <c r="I14" i="19" l="1"/>
  <c r="G20" i="9" l="1"/>
  <c r="I14" i="16" l="1"/>
  <c r="I12" i="16" s="1"/>
  <c r="H14" i="16"/>
  <c r="H12" i="16" s="1"/>
  <c r="G14" i="16"/>
  <c r="F14" i="16"/>
  <c r="F12" i="16" s="1"/>
  <c r="E14" i="16"/>
  <c r="E12" i="16" s="1"/>
  <c r="D12" i="16"/>
  <c r="G12" i="16"/>
  <c r="E14" i="14"/>
  <c r="F14" i="14"/>
  <c r="G14" i="14"/>
  <c r="H14" i="14"/>
  <c r="I14" i="14"/>
  <c r="D22" i="14" l="1"/>
  <c r="D21" i="14"/>
  <c r="I14" i="8"/>
  <c r="G14" i="10"/>
  <c r="G14" i="7"/>
  <c r="E14" i="19"/>
  <c r="E13" i="19" s="1"/>
  <c r="E14" i="18"/>
  <c r="E13" i="18" s="1"/>
  <c r="E13" i="11"/>
  <c r="E14" i="11" s="1"/>
  <c r="E14" i="10"/>
  <c r="E13" i="10" s="1"/>
  <c r="E14" i="20"/>
  <c r="E13" i="20" s="1"/>
  <c r="E14" i="9"/>
  <c r="E13" i="9" s="1"/>
  <c r="E14" i="8"/>
  <c r="E13" i="8" s="1"/>
  <c r="E14" i="7"/>
  <c r="E14" i="15"/>
  <c r="E13" i="15" s="1"/>
  <c r="I14" i="13"/>
  <c r="H14" i="13"/>
  <c r="H13" i="13" s="1"/>
  <c r="G14" i="13"/>
  <c r="F14" i="13"/>
  <c r="F13" i="13" s="1"/>
  <c r="E14" i="13"/>
  <c r="E13" i="13" s="1"/>
  <c r="I14" i="15"/>
  <c r="H14" i="15"/>
  <c r="H13" i="15" s="1"/>
  <c r="G14" i="15"/>
  <c r="F14" i="15"/>
  <c r="F13" i="15" s="1"/>
  <c r="D14" i="15"/>
  <c r="D13" i="15" s="1"/>
  <c r="D14" i="13"/>
  <c r="D13" i="13" s="1"/>
  <c r="I14" i="18"/>
  <c r="I14" i="11"/>
  <c r="I13" i="11" s="1"/>
  <c r="I14" i="10"/>
  <c r="I13" i="10" s="1"/>
  <c r="I14" i="20"/>
  <c r="I13" i="20" s="1"/>
  <c r="I14" i="9"/>
  <c r="I14" i="7"/>
  <c r="I13" i="7" s="1"/>
  <c r="H14" i="19"/>
  <c r="H13" i="19" s="1"/>
  <c r="H14" i="11"/>
  <c r="H13" i="11" s="1"/>
  <c r="H14" i="10"/>
  <c r="H13" i="10" s="1"/>
  <c r="H14" i="20"/>
  <c r="H13" i="20" s="1"/>
  <c r="H14" i="9"/>
  <c r="H13" i="9" s="1"/>
  <c r="H14" i="8"/>
  <c r="H13" i="8" s="1"/>
  <c r="H14" i="7"/>
  <c r="H13" i="7" s="1"/>
  <c r="G14" i="19"/>
  <c r="G13" i="19" s="1"/>
  <c r="G14" i="20"/>
  <c r="G14" i="9"/>
  <c r="G14" i="8"/>
  <c r="G13" i="8" s="1"/>
  <c r="F14" i="19"/>
  <c r="F13" i="19" s="1"/>
  <c r="F14" i="11"/>
  <c r="F13" i="11" s="1"/>
  <c r="F14" i="10"/>
  <c r="F13" i="10" s="1"/>
  <c r="F14" i="20"/>
  <c r="F13" i="20" s="1"/>
  <c r="F14" i="9"/>
  <c r="F13" i="9" s="1"/>
  <c r="F14" i="8"/>
  <c r="F13" i="8" s="1"/>
  <c r="H14" i="18" l="1"/>
  <c r="D14" i="18"/>
  <c r="D13" i="18" s="1"/>
  <c r="G22" i="9"/>
  <c r="I13" i="9"/>
  <c r="G13" i="9"/>
  <c r="F14" i="7"/>
  <c r="F13" i="7" s="1"/>
  <c r="D14" i="20"/>
  <c r="D13" i="20" s="1"/>
  <c r="D14" i="10"/>
  <c r="D13" i="10" s="1"/>
  <c r="D14" i="9"/>
  <c r="D13" i="9" s="1"/>
  <c r="D14" i="8"/>
  <c r="D13" i="8" s="1"/>
  <c r="D14" i="7"/>
  <c r="D14" i="19"/>
  <c r="D13" i="19" s="1"/>
  <c r="D13" i="11"/>
  <c r="M9" i="7" l="1"/>
  <c r="M9" i="8"/>
  <c r="M9" i="9"/>
  <c r="M9" i="20"/>
  <c r="M9" i="10"/>
  <c r="M9" i="11"/>
  <c r="M9" i="13"/>
  <c r="M9" i="14"/>
  <c r="M9" i="15"/>
  <c r="M9" i="16"/>
  <c r="M9" i="18"/>
  <c r="M9" i="19"/>
  <c r="G20" i="19"/>
  <c r="H20" i="19"/>
  <c r="I20" i="7"/>
  <c r="H20" i="7"/>
  <c r="G20" i="7"/>
  <c r="F20" i="7"/>
  <c r="E20" i="7"/>
  <c r="D20" i="7"/>
  <c r="I19" i="7"/>
  <c r="H19" i="7"/>
  <c r="G19" i="7"/>
  <c r="F19" i="7"/>
  <c r="E19" i="7"/>
  <c r="D19" i="7"/>
  <c r="H20" i="8"/>
  <c r="G20" i="8"/>
  <c r="F20" i="8"/>
  <c r="E20" i="8"/>
  <c r="D20" i="8"/>
  <c r="H19" i="8"/>
  <c r="G19" i="8"/>
  <c r="F19" i="8"/>
  <c r="E19" i="8"/>
  <c r="D19" i="8"/>
  <c r="H20" i="9"/>
  <c r="F20" i="9"/>
  <c r="E20" i="9"/>
  <c r="D20" i="9"/>
  <c r="H19" i="9"/>
  <c r="F19" i="9"/>
  <c r="E19" i="9"/>
  <c r="D19" i="9"/>
  <c r="E22" i="20"/>
  <c r="E21" i="20"/>
  <c r="I20" i="20"/>
  <c r="H20" i="20"/>
  <c r="G20" i="20"/>
  <c r="F20" i="20"/>
  <c r="E20" i="20"/>
  <c r="D20" i="20"/>
  <c r="I19" i="20"/>
  <c r="H19" i="20"/>
  <c r="G19" i="20"/>
  <c r="F19" i="20"/>
  <c r="E19" i="20"/>
  <c r="D19" i="20"/>
  <c r="E22" i="10"/>
  <c r="E21" i="10"/>
  <c r="I20" i="10"/>
  <c r="H20" i="10"/>
  <c r="F20" i="10"/>
  <c r="E20" i="10"/>
  <c r="D20" i="10"/>
  <c r="I19" i="10"/>
  <c r="H19" i="10"/>
  <c r="F19" i="10"/>
  <c r="E19" i="10"/>
  <c r="D19" i="10"/>
  <c r="E22" i="11"/>
  <c r="E21" i="11"/>
  <c r="I20" i="11"/>
  <c r="H20" i="11"/>
  <c r="F20" i="11"/>
  <c r="E20" i="11"/>
  <c r="D20" i="11"/>
  <c r="I19" i="11"/>
  <c r="H19" i="11"/>
  <c r="F19" i="11"/>
  <c r="E19" i="11"/>
  <c r="F22" i="13"/>
  <c r="E22" i="13"/>
  <c r="F21" i="13"/>
  <c r="E21" i="13"/>
  <c r="H20" i="13"/>
  <c r="F20" i="13"/>
  <c r="E20" i="13"/>
  <c r="D20" i="13"/>
  <c r="H19" i="13"/>
  <c r="F19" i="13"/>
  <c r="E19" i="13"/>
  <c r="D19" i="13"/>
  <c r="H22" i="14"/>
  <c r="F22" i="14"/>
  <c r="E22" i="14"/>
  <c r="H21" i="14"/>
  <c r="G21" i="14"/>
  <c r="F21" i="14"/>
  <c r="E21" i="14"/>
  <c r="H20" i="14"/>
  <c r="F20" i="14"/>
  <c r="E20" i="14"/>
  <c r="D20" i="14"/>
  <c r="H19" i="14"/>
  <c r="G19" i="14"/>
  <c r="F19" i="14"/>
  <c r="E19" i="14"/>
  <c r="D19" i="14"/>
  <c r="H22" i="15"/>
  <c r="F22" i="15"/>
  <c r="E22" i="15"/>
  <c r="H21" i="15"/>
  <c r="F21" i="15"/>
  <c r="E21" i="15"/>
  <c r="H20" i="15"/>
  <c r="F20" i="15"/>
  <c r="E20" i="15"/>
  <c r="D20" i="15"/>
  <c r="H19" i="15"/>
  <c r="F19" i="15"/>
  <c r="E19" i="15"/>
  <c r="D19" i="15"/>
  <c r="H22" i="16"/>
  <c r="G22" i="16"/>
  <c r="F22" i="16"/>
  <c r="E22" i="16"/>
  <c r="H21" i="16"/>
  <c r="G21" i="16"/>
  <c r="F21" i="16"/>
  <c r="E21" i="16"/>
  <c r="H20" i="16"/>
  <c r="G20" i="16"/>
  <c r="F20" i="16"/>
  <c r="E20" i="16"/>
  <c r="D20" i="16"/>
  <c r="H19" i="16"/>
  <c r="G19" i="16"/>
  <c r="F19" i="16"/>
  <c r="E19" i="16"/>
  <c r="D19" i="16"/>
  <c r="E22" i="19"/>
  <c r="E21" i="19"/>
  <c r="F20" i="19"/>
  <c r="E20" i="19"/>
  <c r="D20" i="19"/>
  <c r="H19" i="19"/>
  <c r="G19" i="19"/>
  <c r="F19" i="19"/>
  <c r="E19" i="19"/>
  <c r="D19" i="19"/>
  <c r="I19" i="18"/>
  <c r="E20" i="18"/>
  <c r="F20" i="18"/>
  <c r="G20" i="18"/>
  <c r="H20" i="18"/>
  <c r="I20" i="18"/>
  <c r="D20" i="18"/>
  <c r="D19" i="18"/>
  <c r="G7" i="20" l="1"/>
  <c r="G7" i="19"/>
  <c r="D7" i="19"/>
  <c r="D10" i="19"/>
  <c r="C5" i="18"/>
  <c r="C5" i="15"/>
  <c r="C5" i="10" l="1"/>
  <c r="D7" i="7"/>
  <c r="E7" i="7"/>
  <c r="F7" i="7"/>
  <c r="G7" i="7"/>
  <c r="H7" i="7"/>
  <c r="I7" i="7"/>
  <c r="L14" i="20"/>
  <c r="K14" i="20"/>
  <c r="J14" i="20"/>
  <c r="L8" i="20"/>
  <c r="K8" i="20"/>
  <c r="J8" i="20"/>
  <c r="I7" i="20"/>
  <c r="H7" i="20"/>
  <c r="F7" i="20"/>
  <c r="E7" i="20"/>
  <c r="D7" i="20"/>
  <c r="L14" i="7"/>
  <c r="L19" i="7" s="1"/>
  <c r="K14" i="7"/>
  <c r="K19" i="7" s="1"/>
  <c r="J14" i="7"/>
  <c r="L8" i="7"/>
  <c r="K8" i="7"/>
  <c r="J8" i="7"/>
  <c r="H10" i="7"/>
  <c r="L14" i="19"/>
  <c r="K14" i="19"/>
  <c r="J14" i="19"/>
  <c r="L8" i="19"/>
  <c r="K8" i="19"/>
  <c r="J8" i="19"/>
  <c r="I7" i="19"/>
  <c r="H7" i="19"/>
  <c r="G10" i="19"/>
  <c r="G24" i="19" s="1"/>
  <c r="F7" i="19"/>
  <c r="E7" i="19"/>
  <c r="E10" i="19" s="1"/>
  <c r="H19" i="18"/>
  <c r="G19" i="18"/>
  <c r="F19" i="18"/>
  <c r="E19" i="18"/>
  <c r="L14" i="18"/>
  <c r="K14" i="18"/>
  <c r="J14" i="18"/>
  <c r="L8" i="18"/>
  <c r="K8" i="18"/>
  <c r="J8" i="18"/>
  <c r="I7" i="18"/>
  <c r="I10" i="18" s="1"/>
  <c r="H7" i="18"/>
  <c r="G7" i="18"/>
  <c r="F7" i="18"/>
  <c r="E7" i="18"/>
  <c r="E10" i="18" s="1"/>
  <c r="D7" i="18"/>
  <c r="D10" i="18" s="1"/>
  <c r="L14" i="16"/>
  <c r="K14" i="16"/>
  <c r="J14" i="16"/>
  <c r="L8" i="16"/>
  <c r="K8" i="16"/>
  <c r="J8" i="16"/>
  <c r="I7" i="16"/>
  <c r="H7" i="16"/>
  <c r="G7" i="16"/>
  <c r="F7" i="16"/>
  <c r="F10" i="16" s="1"/>
  <c r="F24" i="16" s="1"/>
  <c r="E7" i="16"/>
  <c r="D7" i="16"/>
  <c r="L14" i="15"/>
  <c r="K14" i="15"/>
  <c r="J14" i="15"/>
  <c r="L8" i="15"/>
  <c r="K8" i="15"/>
  <c r="J8" i="15"/>
  <c r="I7" i="15"/>
  <c r="H7" i="15"/>
  <c r="G7" i="15"/>
  <c r="G10" i="15" s="1"/>
  <c r="F7" i="15"/>
  <c r="E7" i="15"/>
  <c r="D7" i="15"/>
  <c r="L14" i="14"/>
  <c r="K14" i="14"/>
  <c r="K19" i="14" s="1"/>
  <c r="J14" i="14"/>
  <c r="L8" i="14"/>
  <c r="K8" i="14"/>
  <c r="J8" i="14"/>
  <c r="I7" i="14"/>
  <c r="H7" i="14"/>
  <c r="H10" i="14" s="1"/>
  <c r="L10" i="14" s="1"/>
  <c r="G7" i="14"/>
  <c r="F7" i="14"/>
  <c r="E7" i="14"/>
  <c r="D7" i="14"/>
  <c r="G10" i="14"/>
  <c r="L14" i="13"/>
  <c r="K14" i="13"/>
  <c r="J14" i="13"/>
  <c r="L8" i="13"/>
  <c r="K8" i="13"/>
  <c r="J8" i="13"/>
  <c r="I7" i="13"/>
  <c r="H7" i="13"/>
  <c r="G7" i="13"/>
  <c r="F7" i="13"/>
  <c r="E7" i="13"/>
  <c r="D7" i="13"/>
  <c r="L14" i="11"/>
  <c r="K14" i="11"/>
  <c r="J14" i="11"/>
  <c r="G14" i="11"/>
  <c r="D14" i="11"/>
  <c r="L8" i="11"/>
  <c r="K8" i="11"/>
  <c r="J8" i="11"/>
  <c r="I7" i="11"/>
  <c r="H7" i="11"/>
  <c r="G7" i="11"/>
  <c r="F7" i="11"/>
  <c r="E7" i="11"/>
  <c r="D7" i="11"/>
  <c r="L14" i="10"/>
  <c r="K14" i="10"/>
  <c r="J14" i="10"/>
  <c r="L8" i="10"/>
  <c r="K8" i="10"/>
  <c r="J8" i="10"/>
  <c r="I7" i="10"/>
  <c r="H7" i="10"/>
  <c r="G7" i="10"/>
  <c r="F7" i="10"/>
  <c r="E7" i="10"/>
  <c r="D7" i="10"/>
  <c r="L14" i="9"/>
  <c r="K14" i="9"/>
  <c r="J14" i="9"/>
  <c r="L8" i="9"/>
  <c r="K8" i="9"/>
  <c r="J8" i="9"/>
  <c r="I7" i="9"/>
  <c r="H7" i="9"/>
  <c r="G7" i="9"/>
  <c r="F7" i="9"/>
  <c r="E7" i="9"/>
  <c r="D7" i="9"/>
  <c r="L14" i="8"/>
  <c r="K14" i="8"/>
  <c r="J14" i="8"/>
  <c r="L8" i="8"/>
  <c r="K8" i="8"/>
  <c r="J8" i="8"/>
  <c r="I7" i="8"/>
  <c r="H7" i="8"/>
  <c r="G7" i="8"/>
  <c r="F7" i="8"/>
  <c r="E7" i="8"/>
  <c r="D7" i="8"/>
  <c r="L19" i="20" l="1"/>
  <c r="G10" i="9"/>
  <c r="L19" i="10"/>
  <c r="K19" i="13"/>
  <c r="J19" i="14"/>
  <c r="I10" i="11"/>
  <c r="I24" i="11" s="1"/>
  <c r="J19" i="16"/>
  <c r="L19" i="9"/>
  <c r="J19" i="19"/>
  <c r="H10" i="20"/>
  <c r="J10" i="20" s="1"/>
  <c r="E10" i="9"/>
  <c r="E24" i="9" s="1"/>
  <c r="I10" i="9"/>
  <c r="K19" i="16"/>
  <c r="L19" i="18"/>
  <c r="J19" i="20"/>
  <c r="J19" i="11"/>
  <c r="K19" i="9"/>
  <c r="J19" i="13"/>
  <c r="L19" i="15"/>
  <c r="E10" i="20"/>
  <c r="E24" i="20" s="1"/>
  <c r="E27" i="20" s="1"/>
  <c r="K19" i="20"/>
  <c r="E22" i="18"/>
  <c r="E21" i="18"/>
  <c r="C14" i="16"/>
  <c r="D22" i="16"/>
  <c r="D21" i="16"/>
  <c r="H21" i="13"/>
  <c r="H22" i="13"/>
  <c r="D22" i="15"/>
  <c r="D21" i="15"/>
  <c r="D21" i="13"/>
  <c r="D22" i="13"/>
  <c r="C14" i="13"/>
  <c r="I22" i="18"/>
  <c r="I21" i="18"/>
  <c r="I24" i="18"/>
  <c r="I21" i="11"/>
  <c r="I22" i="11"/>
  <c r="I22" i="10"/>
  <c r="I21" i="10"/>
  <c r="I21" i="20"/>
  <c r="I22" i="20"/>
  <c r="H22" i="19"/>
  <c r="H21" i="19"/>
  <c r="H21" i="11"/>
  <c r="H22" i="11"/>
  <c r="H22" i="10"/>
  <c r="H21" i="10"/>
  <c r="H21" i="20"/>
  <c r="H22" i="20"/>
  <c r="G21" i="19"/>
  <c r="G22" i="19"/>
  <c r="G22" i="20"/>
  <c r="G21" i="20"/>
  <c r="F22" i="19"/>
  <c r="F21" i="19"/>
  <c r="F22" i="18"/>
  <c r="F21" i="18"/>
  <c r="F22" i="11"/>
  <c r="F21" i="11"/>
  <c r="F22" i="10"/>
  <c r="F21" i="10"/>
  <c r="C14" i="20"/>
  <c r="F22" i="20"/>
  <c r="F21" i="20"/>
  <c r="F21" i="9"/>
  <c r="F22" i="9"/>
  <c r="G24" i="9"/>
  <c r="H22" i="9"/>
  <c r="H21" i="9"/>
  <c r="C14" i="9"/>
  <c r="E21" i="9"/>
  <c r="E22" i="9"/>
  <c r="H21" i="8"/>
  <c r="H22" i="8"/>
  <c r="F22" i="8"/>
  <c r="F21" i="8"/>
  <c r="G22" i="8"/>
  <c r="G21" i="8"/>
  <c r="E22" i="8"/>
  <c r="E21" i="8"/>
  <c r="C14" i="7"/>
  <c r="E22" i="7"/>
  <c r="E21" i="7"/>
  <c r="F21" i="7"/>
  <c r="F22" i="7"/>
  <c r="G22" i="7"/>
  <c r="G21" i="7"/>
  <c r="I22" i="7"/>
  <c r="I21" i="7"/>
  <c r="H23" i="7"/>
  <c r="H22" i="7"/>
  <c r="H21" i="7"/>
  <c r="C14" i="19"/>
  <c r="D22" i="19"/>
  <c r="D21" i="19"/>
  <c r="D22" i="11"/>
  <c r="C14" i="10"/>
  <c r="D21" i="10"/>
  <c r="D22" i="10"/>
  <c r="D21" i="20"/>
  <c r="D22" i="20"/>
  <c r="D22" i="9"/>
  <c r="D21" i="9"/>
  <c r="D21" i="8"/>
  <c r="D22" i="8"/>
  <c r="D22" i="7"/>
  <c r="D21" i="7"/>
  <c r="C14" i="11"/>
  <c r="G24" i="14"/>
  <c r="G24" i="15"/>
  <c r="E24" i="18"/>
  <c r="E24" i="19"/>
  <c r="I10" i="20"/>
  <c r="I24" i="20" s="1"/>
  <c r="I27" i="20" s="1"/>
  <c r="D10" i="9"/>
  <c r="D24" i="9" s="1"/>
  <c r="H10" i="9"/>
  <c r="L10" i="9" s="1"/>
  <c r="K19" i="19"/>
  <c r="L19" i="19"/>
  <c r="H10" i="19"/>
  <c r="L10" i="19" s="1"/>
  <c r="I10" i="19"/>
  <c r="D24" i="19"/>
  <c r="J19" i="18"/>
  <c r="K19" i="18"/>
  <c r="H10" i="18"/>
  <c r="L10" i="18" s="1"/>
  <c r="L19" i="16"/>
  <c r="J19" i="15"/>
  <c r="K19" i="15"/>
  <c r="E10" i="15"/>
  <c r="E24" i="15" s="1"/>
  <c r="I10" i="15"/>
  <c r="I24" i="15" s="1"/>
  <c r="D10" i="15"/>
  <c r="D24" i="15" s="1"/>
  <c r="H10" i="15"/>
  <c r="L10" i="15" s="1"/>
  <c r="L19" i="14"/>
  <c r="H23" i="14"/>
  <c r="E10" i="14"/>
  <c r="E23" i="14" s="1"/>
  <c r="I10" i="14"/>
  <c r="I24" i="14" s="1"/>
  <c r="D10" i="14"/>
  <c r="L19" i="13"/>
  <c r="H10" i="13"/>
  <c r="H24" i="13" s="1"/>
  <c r="E10" i="13"/>
  <c r="E24" i="13" s="1"/>
  <c r="I10" i="13"/>
  <c r="I24" i="13" s="1"/>
  <c r="K19" i="11"/>
  <c r="L19" i="11"/>
  <c r="I10" i="10"/>
  <c r="I24" i="10" s="1"/>
  <c r="J19" i="10"/>
  <c r="K19" i="10"/>
  <c r="J19" i="9"/>
  <c r="L19" i="8"/>
  <c r="G10" i="8"/>
  <c r="G24" i="8" s="1"/>
  <c r="J19" i="7"/>
  <c r="K19" i="8"/>
  <c r="J19" i="8"/>
  <c r="E10" i="8"/>
  <c r="E23" i="8" s="1"/>
  <c r="I10" i="8"/>
  <c r="I24" i="8" s="1"/>
  <c r="D10" i="8"/>
  <c r="D24" i="8" s="1"/>
  <c r="H10" i="8"/>
  <c r="H24" i="8" s="1"/>
  <c r="E10" i="7"/>
  <c r="E24" i="7" s="1"/>
  <c r="I10" i="7"/>
  <c r="I24" i="7" s="1"/>
  <c r="K10" i="20"/>
  <c r="F10" i="20"/>
  <c r="G10" i="20"/>
  <c r="G24" i="20" s="1"/>
  <c r="G27" i="20" s="1"/>
  <c r="D10" i="20"/>
  <c r="D24" i="20" s="1"/>
  <c r="D27" i="20" s="1"/>
  <c r="L10" i="7"/>
  <c r="H24" i="7"/>
  <c r="K10" i="7"/>
  <c r="J10" i="7"/>
  <c r="F10" i="7"/>
  <c r="F23" i="7" s="1"/>
  <c r="G10" i="7"/>
  <c r="G24" i="7" s="1"/>
  <c r="D10" i="7"/>
  <c r="D24" i="7" s="1"/>
  <c r="F10" i="19"/>
  <c r="F24" i="19" s="1"/>
  <c r="E23" i="19"/>
  <c r="G10" i="18"/>
  <c r="F10" i="18"/>
  <c r="E23" i="18"/>
  <c r="F23" i="16"/>
  <c r="G10" i="16"/>
  <c r="D10" i="16"/>
  <c r="D24" i="16" s="1"/>
  <c r="H10" i="16"/>
  <c r="H23" i="16" s="1"/>
  <c r="E10" i="16"/>
  <c r="E24" i="16" s="1"/>
  <c r="I10" i="16"/>
  <c r="I24" i="16" s="1"/>
  <c r="C14" i="15"/>
  <c r="F10" i="15"/>
  <c r="F24" i="15" s="1"/>
  <c r="F10" i="14"/>
  <c r="F24" i="14" s="1"/>
  <c r="J10" i="14"/>
  <c r="K10" i="14"/>
  <c r="H24" i="14"/>
  <c r="F10" i="13"/>
  <c r="G10" i="13"/>
  <c r="G24" i="13" s="1"/>
  <c r="D10" i="13"/>
  <c r="D24" i="13" s="1"/>
  <c r="F10" i="11"/>
  <c r="F24" i="11" s="1"/>
  <c r="G10" i="11"/>
  <c r="G24" i="11" s="1"/>
  <c r="D10" i="11"/>
  <c r="D24" i="11" s="1"/>
  <c r="H10" i="11"/>
  <c r="H23" i="11" s="1"/>
  <c r="E10" i="11"/>
  <c r="E24" i="11" s="1"/>
  <c r="F10" i="10"/>
  <c r="F24" i="10" s="1"/>
  <c r="G10" i="10"/>
  <c r="G24" i="10" s="1"/>
  <c r="D10" i="10"/>
  <c r="D24" i="10" s="1"/>
  <c r="H10" i="10"/>
  <c r="H23" i="10" s="1"/>
  <c r="E10" i="10"/>
  <c r="E24" i="10" s="1"/>
  <c r="F10" i="9"/>
  <c r="F24" i="9" s="1"/>
  <c r="C14" i="8"/>
  <c r="F10" i="8"/>
  <c r="F24" i="8" s="1"/>
  <c r="L10" i="20" l="1"/>
  <c r="I23" i="11"/>
  <c r="H24" i="20"/>
  <c r="H27" i="20" s="1"/>
  <c r="H23" i="20"/>
  <c r="G23" i="20"/>
  <c r="K10" i="9"/>
  <c r="E23" i="9"/>
  <c r="D23" i="9"/>
  <c r="I24" i="19"/>
  <c r="I23" i="20"/>
  <c r="L10" i="13"/>
  <c r="H23" i="13"/>
  <c r="G24" i="16"/>
  <c r="G23" i="16"/>
  <c r="D23" i="14"/>
  <c r="D24" i="14"/>
  <c r="I24" i="9"/>
  <c r="G23" i="8"/>
  <c r="H23" i="8"/>
  <c r="E23" i="20"/>
  <c r="I23" i="7"/>
  <c r="G23" i="7"/>
  <c r="K10" i="19"/>
  <c r="H23" i="19"/>
  <c r="J10" i="18"/>
  <c r="K10" i="18"/>
  <c r="J10" i="15"/>
  <c r="F23" i="15"/>
  <c r="H24" i="15"/>
  <c r="E24" i="14"/>
  <c r="J10" i="13"/>
  <c r="K10" i="13"/>
  <c r="H24" i="9"/>
  <c r="J10" i="9"/>
  <c r="F23" i="9"/>
  <c r="H23" i="9"/>
  <c r="E24" i="8"/>
  <c r="H24" i="19"/>
  <c r="J10" i="19"/>
  <c r="D23" i="19"/>
  <c r="E23" i="16"/>
  <c r="H23" i="15"/>
  <c r="E23" i="15"/>
  <c r="D23" i="15"/>
  <c r="K10" i="15"/>
  <c r="F23" i="14"/>
  <c r="E23" i="13"/>
  <c r="E23" i="11"/>
  <c r="E23" i="10"/>
  <c r="K10" i="8"/>
  <c r="J10" i="8"/>
  <c r="L10" i="8"/>
  <c r="D23" i="8"/>
  <c r="E23" i="7"/>
  <c r="F23" i="20"/>
  <c r="F24" i="20"/>
  <c r="F27" i="20" s="1"/>
  <c r="D23" i="20"/>
  <c r="F24" i="7"/>
  <c r="D23" i="7"/>
  <c r="F23" i="19"/>
  <c r="F23" i="18"/>
  <c r="F24" i="18"/>
  <c r="K10" i="16"/>
  <c r="L10" i="16"/>
  <c r="H24" i="16"/>
  <c r="J10" i="16"/>
  <c r="D23" i="16"/>
  <c r="F24" i="13"/>
  <c r="F23" i="13"/>
  <c r="D23" i="13"/>
  <c r="J10" i="11"/>
  <c r="L10" i="11"/>
  <c r="H24" i="11"/>
  <c r="K10" i="11"/>
  <c r="F23" i="11"/>
  <c r="D23" i="10"/>
  <c r="L10" i="10"/>
  <c r="H24" i="10"/>
  <c r="K10" i="10"/>
  <c r="J10" i="10"/>
  <c r="F23" i="10"/>
  <c r="F23" i="8"/>
  <c r="M24" i="19" l="1"/>
  <c r="D24" i="18"/>
  <c r="D23" i="18"/>
  <c r="D21" i="18"/>
  <c r="D22" i="18"/>
  <c r="H22" i="18"/>
  <c r="H24" i="18"/>
  <c r="H23" i="18"/>
  <c r="H21" i="18"/>
  <c r="H13" i="18"/>
  <c r="G24" i="18"/>
  <c r="G22" i="18"/>
  <c r="G21" i="18"/>
  <c r="C14" i="18"/>
  <c r="G13" i="18"/>
</calcChain>
</file>

<file path=xl/comments1.xml><?xml version="1.0" encoding="utf-8"?>
<comments xmlns="http://schemas.openxmlformats.org/spreadsheetml/2006/main">
  <authors>
    <author>Vandamme, Sara</author>
  </authors>
  <commentList>
    <comment ref="C5" authorId="0">
      <text>
        <r>
          <rPr>
            <sz val="20"/>
            <color indexed="81"/>
            <rFont val="Tahoma"/>
            <family val="2"/>
          </rPr>
          <t>ICES 2016 advice 
Black - bellied
http://www.ices.dk/sites/pub/Publication%20Reports/Advice/2016/2016/anb-78ab.pdf
= cat 3 stock
= area is 7.b-k and 8.a-b and d
DR= unknown
White anglerfish.
http://www.ices.dk/sites/pub/Publication%20Reports/Advice/2016/2016/anp-78ab.pdf
= cat 3 stock
= area is 7.b-k and 8.a-b and d
DR= Discards are thought to occur, but considered to be non-negligible (&gt; 5%)</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I11" authorId="0">
      <text>
        <r>
          <rPr>
            <b/>
            <sz val="9"/>
            <color indexed="81"/>
            <rFont val="Tahoma"/>
            <family val="2"/>
          </rPr>
          <t>Vandamme, Sara:</t>
        </r>
        <r>
          <rPr>
            <sz val="9"/>
            <color indexed="81"/>
            <rFont val="Tahoma"/>
            <family val="2"/>
          </rPr>
          <t xml:space="preserve">
Adjusted following comments in plenary. Figures according to ICES advice</t>
        </r>
      </text>
    </comment>
    <comment ref="D26" authorId="0">
      <text>
        <r>
          <rPr>
            <b/>
            <sz val="9"/>
            <color indexed="81"/>
            <rFont val="Tahoma"/>
            <family val="2"/>
          </rPr>
          <t xml:space="preserve">Vandamme, Sara:
Annex CEL1
</t>
        </r>
        <r>
          <rPr>
            <sz val="11"/>
            <color indexed="81"/>
            <rFont val="Tahoma"/>
            <family val="2"/>
          </rPr>
          <t>BT2: L= 598 D= 163.2= 97%
TR2: L= 23.5 D= 3.9= 2.3%</t>
        </r>
      </text>
    </comment>
    <comment ref="E26" authorId="0">
      <text>
        <r>
          <rPr>
            <b/>
            <sz val="9"/>
            <color indexed="81"/>
            <rFont val="Tahoma"/>
            <family val="2"/>
          </rPr>
          <t>Vandamme, Sara:</t>
        </r>
        <r>
          <rPr>
            <sz val="11"/>
            <color indexed="81"/>
            <rFont val="Tahoma"/>
            <family val="2"/>
          </rPr>
          <t xml:space="preserve">
</t>
        </r>
        <r>
          <rPr>
            <b/>
            <sz val="11"/>
            <color indexed="81"/>
            <rFont val="Tahoma"/>
            <family val="2"/>
          </rPr>
          <t>Annex CEL1</t>
        </r>
        <r>
          <rPr>
            <sz val="11"/>
            <color indexed="81"/>
            <rFont val="Tahoma"/>
            <family val="2"/>
          </rPr>
          <t xml:space="preserve">
GT1: L= 1663.3 D= 43.3= 4%
TR1: L= 7519.1 D= 382= 36%
TR2: L= 4197.9 D= 620.7= 59%</t>
        </r>
      </text>
    </comment>
    <comment ref="G26" authorId="0">
      <text>
        <r>
          <rPr>
            <b/>
            <sz val="9"/>
            <color indexed="81"/>
            <rFont val="Tahoma"/>
            <family val="2"/>
          </rPr>
          <t xml:space="preserve">Vandamme, Sara:
Annex CEL1
</t>
        </r>
        <r>
          <rPr>
            <sz val="11"/>
            <color indexed="81"/>
            <rFont val="Tahoma"/>
            <family val="2"/>
          </rPr>
          <t>TR2: L= 2 D= 0.2= 35%</t>
        </r>
      </text>
    </comment>
    <comment ref="F28" authorId="0">
      <text>
        <r>
          <rPr>
            <b/>
            <sz val="9"/>
            <color indexed="81"/>
            <rFont val="Tahoma"/>
            <family val="2"/>
          </rPr>
          <t>Vandamme, Sara:</t>
        </r>
        <r>
          <rPr>
            <sz val="9"/>
            <color indexed="81"/>
            <rFont val="Tahoma"/>
            <family val="2"/>
          </rPr>
          <t xml:space="preserve">
</t>
        </r>
        <r>
          <rPr>
            <b/>
            <sz val="9"/>
            <color indexed="81"/>
            <rFont val="Tahoma"/>
            <family val="2"/>
          </rPr>
          <t>Annex CEL1</t>
        </r>
        <r>
          <rPr>
            <sz val="9"/>
            <color indexed="81"/>
            <rFont val="Tahoma"/>
            <family val="2"/>
          </rPr>
          <t xml:space="preserve">
BT2 : L= 486.6 D= 401= 59%
TR1:  L= 1599.7 D= 145= 21%
TR2:  L=901.9 D= 133.4= 20%
</t>
        </r>
      </text>
    </comment>
    <comment ref="H28" authorId="0">
      <text>
        <r>
          <rPr>
            <b/>
            <sz val="9"/>
            <color indexed="81"/>
            <rFont val="Tahoma"/>
            <family val="2"/>
          </rPr>
          <t>Vandamme, Sara:</t>
        </r>
        <r>
          <rPr>
            <sz val="9"/>
            <color indexed="81"/>
            <rFont val="Tahoma"/>
            <family val="2"/>
          </rPr>
          <t xml:space="preserve">
</t>
        </r>
        <r>
          <rPr>
            <b/>
            <sz val="9"/>
            <color indexed="81"/>
            <rFont val="Tahoma"/>
            <family val="2"/>
          </rPr>
          <t>Annex CEL1</t>
        </r>
        <r>
          <rPr>
            <sz val="9"/>
            <color indexed="81"/>
            <rFont val="Tahoma"/>
            <family val="2"/>
          </rPr>
          <t xml:space="preserve">
BT2 : L= 2236.2 D= 296.7= 59%
TR1:  L= 2090.4 D= 118.3= 23%
TR2:  L=726.1 D= 72.7= 14%
</t>
        </r>
      </text>
    </comment>
    <comment ref="I28" authorId="0">
      <text>
        <r>
          <rPr>
            <b/>
            <sz val="9"/>
            <color indexed="81"/>
            <rFont val="Tahoma"/>
            <family val="2"/>
          </rPr>
          <t>Vandamme, Sara:</t>
        </r>
        <r>
          <rPr>
            <sz val="9"/>
            <color indexed="81"/>
            <rFont val="Tahoma"/>
            <family val="2"/>
          </rPr>
          <t xml:space="preserve">
</t>
        </r>
        <r>
          <rPr>
            <b/>
            <sz val="9"/>
            <color indexed="81"/>
            <rFont val="Tahoma"/>
            <family val="2"/>
          </rPr>
          <t>Annex CEL1</t>
        </r>
        <r>
          <rPr>
            <sz val="9"/>
            <color indexed="81"/>
            <rFont val="Tahoma"/>
            <family val="2"/>
          </rPr>
          <t xml:space="preserve">
TR1:  L= 2796.2 D= 161.8= 57%
</t>
        </r>
      </text>
    </comment>
  </commentList>
</comments>
</file>

<file path=xl/comments2.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advice http://www.ices.dk/sites/pub/Publication%20Reports/Advice/2016/2016/cod-7e-k.pdf
area 7.e-k 
catch options:
Not quantified because of variable discard rates in the recent past. Discards are normally composed of undersized fish in the order of 10% by weight, but this fluctuates when large year classes recruit to the fishery or when quotas are restrictive
Table 5.3.7.8 Discards based on 2015
75% : otter trawl
19% : beam trawl
1%: seine
4% : gillnets
1%: other
catch= 4 722t
discards= 565t
Discard rate: 565 / 4 722= 11.97</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D26" authorId="0">
      <text>
        <r>
          <rPr>
            <b/>
            <sz val="9"/>
            <color indexed="81"/>
            <rFont val="Tahoma"/>
            <family val="2"/>
          </rPr>
          <t xml:space="preserve">Vandamme, Sara:
Annex CEL1
</t>
        </r>
        <r>
          <rPr>
            <sz val="11"/>
            <color indexed="81"/>
            <rFont val="Tahoma"/>
            <family val="2"/>
          </rPr>
          <t>BT2: L= 102.2 D= 6.2= 56%
TR2: L= 18.3 D= 4.5= 41%</t>
        </r>
      </text>
    </comment>
    <comment ref="E26" authorId="0">
      <text>
        <r>
          <rPr>
            <b/>
            <sz val="9"/>
            <color indexed="81"/>
            <rFont val="Tahoma"/>
            <family val="2"/>
          </rPr>
          <t>Vandamme, Sara:
GN1</t>
        </r>
        <r>
          <rPr>
            <sz val="11"/>
            <color indexed="81"/>
            <rFont val="Tahoma"/>
            <family val="2"/>
          </rPr>
          <t>: L= 27 D= 1.6= 0.7%
GT1: L= 35.7 D= 8= 3%
TR1: L= 1740.9 D= 140.7= 61%
TR2: L= 682.7 D= 80.5= 35%</t>
        </r>
      </text>
    </comment>
    <comment ref="G26" authorId="0">
      <text>
        <r>
          <rPr>
            <b/>
            <sz val="9"/>
            <color indexed="81"/>
            <rFont val="Tahoma"/>
            <family val="2"/>
          </rPr>
          <t>Vandamme, Sara:</t>
        </r>
        <r>
          <rPr>
            <sz val="9"/>
            <color indexed="81"/>
            <rFont val="Tahoma"/>
            <family val="2"/>
          </rPr>
          <t xml:space="preserve">
TR2:  L=1.5 D= 0.7= 100%</t>
        </r>
      </text>
    </comment>
    <comment ref="F28" authorId="0">
      <text>
        <r>
          <rPr>
            <b/>
            <sz val="9"/>
            <color indexed="81"/>
            <rFont val="Tahoma"/>
            <family val="2"/>
          </rPr>
          <t>Vandamme, Sara:</t>
        </r>
        <r>
          <rPr>
            <sz val="9"/>
            <color indexed="81"/>
            <rFont val="Tahoma"/>
            <family val="2"/>
          </rPr>
          <t xml:space="preserve">
BT2 : L= 156.7 D= 81.6= 23%
TR1:  L= 684.6 D= 176.3= 49%
TR2:  L=216.3 D= 100.7= 28%
GN1: L= 73.6 D= 2.6= 0.7%
GT1: L= 3.4 D= 1.1= 0.3%</t>
        </r>
      </text>
    </comment>
    <comment ref="H28" authorId="0">
      <text>
        <r>
          <rPr>
            <b/>
            <sz val="9"/>
            <color indexed="81"/>
            <rFont val="Tahoma"/>
            <family val="2"/>
          </rPr>
          <t>Vandamme, Sara:</t>
        </r>
        <r>
          <rPr>
            <sz val="9"/>
            <color indexed="81"/>
            <rFont val="Tahoma"/>
            <family val="2"/>
          </rPr>
          <t xml:space="preserve">
BT2 : L= 88.9 D= 32.9= 39%
TR1:  L= 84.4 D= 13.9= 17%
TR2:  L=71.2 D= 16.2= 19%
GN1: L= 148.5 D= 16.8= 20%
GT1: L= 9.7 D= 3.7= 4.5%</t>
        </r>
      </text>
    </comment>
  </commentList>
</comments>
</file>

<file path=xl/comments3.xml><?xml version="1.0" encoding="utf-8"?>
<comments xmlns="http://schemas.openxmlformats.org/spreadsheetml/2006/main">
  <authors>
    <author>Vandamme, Sara</author>
    <author>Boardroom-5th Floor</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http://www.ices.dk/sites/pub/Publication%20Reports/Advice/2016/2016/had-7b-k.pdf
catch options: Table 5.3.30.2: 
Total catch = 13 542 t
discards 2016 = 4 649 t
discard rate 2016= 4 649 /13 542 = 34.33%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I12" authorId="1">
      <text>
        <r>
          <rPr>
            <b/>
            <sz val="9"/>
            <color indexed="81"/>
            <rFont val="Tahoma"/>
            <family val="2"/>
          </rPr>
          <t xml:space="preserve">Boardroom-5th Floor:
Discussed in plenary, provided by AZTI: based on ICES DATA </t>
        </r>
      </text>
    </comment>
    <comment ref="D26" authorId="0">
      <text>
        <r>
          <rPr>
            <b/>
            <sz val="9"/>
            <color indexed="81"/>
            <rFont val="Tahoma"/>
            <family val="2"/>
          </rPr>
          <t xml:space="preserve">Vandamme, Sara:
</t>
        </r>
        <r>
          <rPr>
            <sz val="9"/>
            <color indexed="81"/>
            <rFont val="Tahoma"/>
            <family val="2"/>
          </rPr>
          <t>BT2: landings 102.4 Discards 648.8 = 95%</t>
        </r>
      </text>
    </comment>
    <comment ref="E26" authorId="0">
      <text>
        <r>
          <rPr>
            <b/>
            <sz val="9"/>
            <color indexed="81"/>
            <rFont val="Tahoma"/>
            <family val="2"/>
          </rPr>
          <t>Vandamme, Sara:</t>
        </r>
        <r>
          <rPr>
            <sz val="9"/>
            <color indexed="81"/>
            <rFont val="Tahoma"/>
            <family val="2"/>
          </rPr>
          <t xml:space="preserve">
TR1:  Landings 4321.5 Discards 1775.3 = 57%
TR2:  Landings 1315.4 Discards 1354.5= 43%</t>
        </r>
      </text>
    </comment>
    <comment ref="G26" authorId="0">
      <text>
        <r>
          <rPr>
            <b/>
            <sz val="9"/>
            <color indexed="81"/>
            <rFont val="Tahoma"/>
            <family val="2"/>
          </rPr>
          <t>Vandamme, Sara:</t>
        </r>
        <r>
          <rPr>
            <sz val="9"/>
            <color indexed="81"/>
            <rFont val="Tahoma"/>
            <family val="2"/>
          </rPr>
          <t xml:space="preserve">
TR2:  Landings 0.9 Discards 2.7 = 90%</t>
        </r>
      </text>
    </comment>
    <comment ref="I26" authorId="0">
      <text>
        <r>
          <rPr>
            <b/>
            <sz val="9"/>
            <color indexed="81"/>
            <rFont val="Tahoma"/>
            <family val="2"/>
          </rPr>
          <t>Vandamme, Sara:</t>
        </r>
        <r>
          <rPr>
            <sz val="9"/>
            <color indexed="81"/>
            <rFont val="Tahoma"/>
            <family val="2"/>
          </rPr>
          <t xml:space="preserve">
TR1:  Landings 0.3 Discards 0.3 = 100%</t>
        </r>
      </text>
    </comment>
    <comment ref="H27" authorId="0">
      <text>
        <r>
          <rPr>
            <b/>
            <sz val="9"/>
            <color indexed="81"/>
            <rFont val="Tahoma"/>
            <family val="2"/>
          </rPr>
          <t>Vandamme, Sara:</t>
        </r>
        <r>
          <rPr>
            <sz val="9"/>
            <color indexed="81"/>
            <rFont val="Tahoma"/>
            <family val="2"/>
          </rPr>
          <t xml:space="preserve">
BT2 landings 106.14
 Discards 332.2 = 39%
TR1: landings 490.1 / D: 359.5 = 42%
TR12: landings 113.1 / D: 156.1= 18% </t>
        </r>
      </text>
    </comment>
    <comment ref="F28" authorId="0">
      <text>
        <r>
          <rPr>
            <b/>
            <sz val="9"/>
            <color indexed="81"/>
            <rFont val="Tahoma"/>
            <family val="2"/>
          </rPr>
          <t>Vandamme, Sara:</t>
        </r>
        <r>
          <rPr>
            <sz val="9"/>
            <color indexed="81"/>
            <rFont val="Tahoma"/>
            <family val="2"/>
          </rPr>
          <t xml:space="preserve">
BT2 : Landings 197.8 Discards 453.1 = 14%
TR1:  Landings 1406.8 Discards 1706.1 = 52%
TR2:  Landings 501.8 Discards 1125.3 = 34%
 </t>
        </r>
      </text>
    </comment>
  </commentList>
</comments>
</file>

<file path=xl/comments4.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advice http://www.ices.dk/sites/pub/Publication%20Reports/Advice/2016/2016/hke-nrtn.pdf
Area: 4,6,7, 3.a, 8.a-b,d
catch options: Table 9.3.32.2
Total catch = 109 213 t
wanted catch= 98 842t
unwanted catch = 10371 t
discard rate =10 371/109 213 = 9.50%</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I11" authorId="0">
      <text>
        <r>
          <rPr>
            <b/>
            <sz val="9"/>
            <color indexed="81"/>
            <rFont val="Tahoma"/>
            <family val="2"/>
          </rPr>
          <t>Vandamme, Sara:</t>
        </r>
        <r>
          <rPr>
            <sz val="9"/>
            <color indexed="81"/>
            <rFont val="Tahoma"/>
            <family val="2"/>
          </rPr>
          <t xml:space="preserve">
comments in plenary. Figures according to ICES advice
</t>
        </r>
      </text>
    </comment>
    <comment ref="D29"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BT2: L=9  D= 15.7= 98%
TR2:  L=0.3 D= 0.4</t>
        </r>
        <r>
          <rPr>
            <sz val="9"/>
            <color indexed="81"/>
            <rFont val="Tahoma"/>
            <family val="2"/>
          </rPr>
          <t xml:space="preserve">
</t>
        </r>
      </text>
    </comment>
    <comment ref="E29"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GN1: L=11962.2  D= 197.7= 11%
TR1:  L=2295.7 D= 431.9= 23%</t>
        </r>
        <r>
          <rPr>
            <sz val="9"/>
            <color indexed="81"/>
            <rFont val="Tahoma"/>
            <family val="2"/>
          </rPr>
          <t xml:space="preserve">
</t>
        </r>
        <r>
          <rPr>
            <sz val="11"/>
            <color indexed="81"/>
            <rFont val="Tahoma"/>
            <family val="2"/>
          </rPr>
          <t>TR2:  L=686.7 D= 1236.2= 66%</t>
        </r>
        <r>
          <rPr>
            <sz val="9"/>
            <color indexed="81"/>
            <rFont val="Tahoma"/>
            <family val="2"/>
          </rPr>
          <t xml:space="preserve">
</t>
        </r>
      </text>
    </comment>
    <comment ref="F29"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BT2: L=74.6  D= 110.6= 12%
TR1:  L=1389.8 D= 342.9= 36%</t>
        </r>
        <r>
          <rPr>
            <sz val="9"/>
            <color indexed="81"/>
            <rFont val="Tahoma"/>
            <family val="2"/>
          </rPr>
          <t xml:space="preserve">
</t>
        </r>
        <r>
          <rPr>
            <sz val="11"/>
            <color indexed="81"/>
            <rFont val="Tahoma"/>
            <family val="2"/>
          </rPr>
          <t>TR2:  L=290.7 D= 498.1= 52%</t>
        </r>
        <r>
          <rPr>
            <sz val="9"/>
            <color indexed="81"/>
            <rFont val="Tahoma"/>
            <family val="2"/>
          </rPr>
          <t xml:space="preserve">
</t>
        </r>
      </text>
    </comment>
    <comment ref="H29"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BT2: L=14.3  D= 13.6= 6%
GN1:  L=1130.9  D= 20.2= 9%
TR1:  L=567.5 D= 121.8= 55%</t>
        </r>
        <r>
          <rPr>
            <sz val="9"/>
            <color indexed="81"/>
            <rFont val="Tahoma"/>
            <family val="2"/>
          </rPr>
          <t xml:space="preserve">
</t>
        </r>
        <r>
          <rPr>
            <sz val="11"/>
            <color indexed="81"/>
            <rFont val="Tahoma"/>
            <family val="2"/>
          </rPr>
          <t>TR2:  L=48.1 D= 65= 29%</t>
        </r>
        <r>
          <rPr>
            <sz val="9"/>
            <color indexed="81"/>
            <rFont val="Tahoma"/>
            <family val="2"/>
          </rPr>
          <t xml:space="preserve">
</t>
        </r>
      </text>
    </comment>
    <comment ref="I29" authorId="0">
      <text>
        <r>
          <rPr>
            <b/>
            <sz val="9"/>
            <color indexed="81"/>
            <rFont val="Tahoma"/>
            <family val="2"/>
          </rPr>
          <t>Vandamme, Sara:</t>
        </r>
        <r>
          <rPr>
            <sz val="9"/>
            <color indexed="81"/>
            <rFont val="Tahoma"/>
            <family val="2"/>
          </rPr>
          <t xml:space="preserve">
</t>
        </r>
        <r>
          <rPr>
            <b/>
            <sz val="11"/>
            <color indexed="81"/>
            <rFont val="Tahoma"/>
            <family val="2"/>
          </rPr>
          <t>Annex CEL1 - landings 15 898.4 - discards: 393.3</t>
        </r>
        <r>
          <rPr>
            <sz val="11"/>
            <color indexed="81"/>
            <rFont val="Tahoma"/>
            <family val="2"/>
          </rPr>
          <t xml:space="preserve">
TR1:  L=1586.3 D= 389.6= %</t>
        </r>
        <r>
          <rPr>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http://www.ices.dk/sites/pub/Publication%20Reports/Advice/2016/2016/mgw-78.pdf
area: 7.b-k, 8.a-b and d
Table 5.3.36.2: history of catch and landings 
Total catch = 15 951 t
discards = 2 302 t
discard rate = 2 302/15 951= 14.43%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I13" authorId="0">
      <text>
        <r>
          <rPr>
            <b/>
            <sz val="9"/>
            <color indexed="81"/>
            <rFont val="Tahoma"/>
            <family val="2"/>
          </rPr>
          <t>Vandamme, Sara:</t>
        </r>
        <r>
          <rPr>
            <sz val="9"/>
            <color indexed="81"/>
            <rFont val="Tahoma"/>
            <family val="2"/>
          </rPr>
          <t xml:space="preserve">
according to AZTI, should be 15% DR</t>
        </r>
      </text>
    </comment>
    <comment ref="D26"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BT2: L=228.2  D= 4.9= 35%
TR2:  L=11.5 D= 9= 64%</t>
        </r>
        <r>
          <rPr>
            <sz val="9"/>
            <color indexed="81"/>
            <rFont val="Tahoma"/>
            <family val="2"/>
          </rPr>
          <t xml:space="preserve">
</t>
        </r>
      </text>
    </comment>
    <comment ref="E26"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TR1: L=2192.1  D= 319.8= 24%
TR2:  L=1535.1 D= 1020.7= 76%</t>
        </r>
        <r>
          <rPr>
            <sz val="9"/>
            <color indexed="81"/>
            <rFont val="Tahoma"/>
            <family val="2"/>
          </rPr>
          <t xml:space="preserve">
</t>
        </r>
      </text>
    </comment>
    <comment ref="F26"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BT2: L=699.6  D= 53.1= 8%
TR1:  L=1200.2 D= 264.6= 41%
TR2:  L=495.3 D= 322.7= 50%</t>
        </r>
        <r>
          <rPr>
            <sz val="9"/>
            <color indexed="81"/>
            <rFont val="Tahoma"/>
            <family val="2"/>
          </rPr>
          <t xml:space="preserve">
</t>
        </r>
      </text>
    </comment>
    <comment ref="H26" authorId="0">
      <text>
        <r>
          <rPr>
            <b/>
            <sz val="9"/>
            <color indexed="81"/>
            <rFont val="Tahoma"/>
            <family val="2"/>
          </rPr>
          <t>Vandamme, Sara:</t>
        </r>
        <r>
          <rPr>
            <sz val="9"/>
            <color indexed="81"/>
            <rFont val="Tahoma"/>
            <family val="2"/>
          </rPr>
          <t xml:space="preserve">
</t>
        </r>
        <r>
          <rPr>
            <b/>
            <sz val="11"/>
            <color indexed="81"/>
            <rFont val="Tahoma"/>
            <family val="2"/>
          </rPr>
          <t>Annex CEL1</t>
        </r>
        <r>
          <rPr>
            <sz val="11"/>
            <color indexed="81"/>
            <rFont val="Tahoma"/>
            <family val="2"/>
          </rPr>
          <t xml:space="preserve">
BT2: L=798.8  D= 57.8= 10%
TR1 : L= 1823.3. D= 301.5=52%
TR2:  L=316.4 D= 216.7= 38%
</t>
        </r>
      </text>
    </comment>
    <comment ref="I26"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TR2:  L=3069.3 D= 513.6= 100%</t>
        </r>
        <r>
          <rPr>
            <sz val="9"/>
            <color indexed="81"/>
            <rFont val="Tahoma"/>
            <family val="2"/>
          </rPr>
          <t xml:space="preserve">
</t>
        </r>
      </text>
    </comment>
  </commentList>
</comments>
</file>

<file path=xl/comments6.xml><?xml version="1.0" encoding="utf-8"?>
<comments xmlns="http://schemas.openxmlformats.org/spreadsheetml/2006/main">
  <authors>
    <author>Vandamme, Sara</author>
    <author>Stuart Reeves</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advice - average= 39.1+16+34.1+9.8= /4=24.75
http://www.ices.dk/sites/pub/Publication%20Reports/Advice/2016/2016/nep-19.pdf
catch options
discard proportion = 46% (proportion by number)
discard survival rate = 25%
dead discard rate= 39.1% average 2013-2015 (proportion by number)
http://www.ices.dk/sites/pub/Publication%20Reports/Advice/2016/2016/nep-16.pdf
7.b,c,j,k - FU16
DR= unknown
http://www.ices.dk/sites/pub/Publication%20Reports/Advice/2016/2016/nep-22.pdf
catch options
discard proportion = 20.3% (proportion by number)
discard survival rate = 25%
dead discard rate= 16.0% average 2013-2015 (proportion by number)
http://www.ices.dk/sites/pub/Publication%20Reports/Advice/2016/2016/nep-2021.pdf
7.gh -FU20 en 21
catch options
discard proportion = 40.5% (proportion by number)
discard survival rate = 25%
dead discard rate= 34.1% average 2013-2015 (proportion by number)
http://www.ices.dk/sites/pub/Publication%20Reports/Advice/2015/2015/nep-oth-7.pdf
catch options
dead discard rate= unknown 
Subarea 7 - FU18
http://www.ices.dk/sites/pub/Publication%20Reports/Advice/2015/2015/nep-oth-7.pdf
DR= unknown
7.b-FU17
http://www.ices.dk/sites/pub/Publication%20Reports/Advice/2016/2016/nep-17.pdf
discard rate = 12.7% (proportion by number)
discard survival rate = 25%
dead discard rate= 9.8% average 2013-2015 (proportion by number)</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F11" authorId="1">
      <text>
        <r>
          <rPr>
            <b/>
            <sz val="9"/>
            <color indexed="81"/>
            <rFont val="Tahoma"/>
            <family val="2"/>
          </rPr>
          <t>Stuart Reeves:</t>
        </r>
        <r>
          <rPr>
            <sz val="9"/>
            <color indexed="81"/>
            <rFont val="Tahoma"/>
            <family val="2"/>
          </rPr>
          <t xml:space="preserve">
7.a data added</t>
        </r>
      </text>
    </comment>
    <comment ref="H11" authorId="1">
      <text>
        <r>
          <rPr>
            <b/>
            <sz val="9"/>
            <color indexed="81"/>
            <rFont val="Tahoma"/>
            <family val="2"/>
          </rPr>
          <t>Stuart Reeves:</t>
        </r>
        <r>
          <rPr>
            <sz val="9"/>
            <color indexed="81"/>
            <rFont val="Tahoma"/>
            <family val="2"/>
          </rPr>
          <t xml:space="preserve">
7.a data added to landings &amp; discards</t>
        </r>
      </text>
    </comment>
    <comment ref="E26" authorId="0">
      <text>
        <r>
          <rPr>
            <b/>
            <sz val="9"/>
            <color indexed="81"/>
            <rFont val="Tahoma"/>
            <family val="2"/>
          </rPr>
          <t>Vandamme, Sara:</t>
        </r>
        <r>
          <rPr>
            <sz val="9"/>
            <color indexed="81"/>
            <rFont val="Tahoma"/>
            <family val="2"/>
          </rPr>
          <t xml:space="preserve">
</t>
        </r>
        <r>
          <rPr>
            <b/>
            <sz val="9"/>
            <color indexed="81"/>
            <rFont val="Tahoma"/>
            <family val="2"/>
          </rPr>
          <t xml:space="preserve">Annex CEL1 </t>
        </r>
        <r>
          <rPr>
            <sz val="9"/>
            <color indexed="81"/>
            <rFont val="Tahoma"/>
            <family val="2"/>
          </rPr>
          <t xml:space="preserve">
TR1:  L= 366.8 D= 27.8=99 %
TR2:  L=4.8 D= 0.3= %
</t>
        </r>
      </text>
    </comment>
    <comment ref="F26" authorId="0">
      <text>
        <r>
          <rPr>
            <b/>
            <sz val="9"/>
            <color indexed="81"/>
            <rFont val="Tahoma"/>
            <family val="2"/>
          </rPr>
          <t>Vandamme, Sara:</t>
        </r>
        <r>
          <rPr>
            <sz val="9"/>
            <color indexed="81"/>
            <rFont val="Tahoma"/>
            <family val="2"/>
          </rPr>
          <t xml:space="preserve">
</t>
        </r>
        <r>
          <rPr>
            <b/>
            <sz val="9"/>
            <color indexed="81"/>
            <rFont val="Tahoma"/>
            <family val="2"/>
          </rPr>
          <t>Annex CEL1 - landings 6017- Discards 346.9</t>
        </r>
        <r>
          <rPr>
            <sz val="9"/>
            <color indexed="81"/>
            <rFont val="Tahoma"/>
            <family val="2"/>
          </rPr>
          <t xml:space="preserve">
TR1:  L=2258 D= 149.0= %
TR2:  L=3691.1 D= 198= %
</t>
        </r>
        <r>
          <rPr>
            <b/>
            <sz val="9"/>
            <color indexed="81"/>
            <rFont val="Tahoma"/>
            <family val="2"/>
          </rPr>
          <t>Annex IIa (3C) lanidngs: 2290.1 - discards= 929.2</t>
        </r>
        <r>
          <rPr>
            <sz val="9"/>
            <color indexed="81"/>
            <rFont val="Tahoma"/>
            <family val="2"/>
          </rPr>
          <t xml:space="preserve">
TR1:  L=49.6 D= 21.9= %
TR2:  L=2237.4  D= 907.3= %
</t>
        </r>
        <r>
          <rPr>
            <b/>
            <sz val="9"/>
            <color indexed="81"/>
            <rFont val="Tahoma"/>
            <family val="2"/>
          </rPr>
          <t>Total:</t>
        </r>
        <r>
          <rPr>
            <sz val="9"/>
            <color indexed="81"/>
            <rFont val="Tahoma"/>
            <family val="2"/>
          </rPr>
          <t xml:space="preserve"> 
TR1: D= 170.9 = 13%
TR2: D= 1105.3= 87%</t>
        </r>
      </text>
    </comment>
    <comment ref="H26" authorId="0">
      <text>
        <r>
          <rPr>
            <b/>
            <sz val="9"/>
            <color indexed="81"/>
            <rFont val="Tahoma"/>
            <family val="2"/>
          </rPr>
          <t>Vandamme, Sara:</t>
        </r>
        <r>
          <rPr>
            <sz val="9"/>
            <color indexed="81"/>
            <rFont val="Tahoma"/>
            <family val="2"/>
          </rPr>
          <t xml:space="preserve">
</t>
        </r>
        <r>
          <rPr>
            <b/>
            <sz val="9"/>
            <color indexed="81"/>
            <rFont val="Tahoma"/>
            <family val="2"/>
          </rPr>
          <t xml:space="preserve">Annex CEL1 </t>
        </r>
        <r>
          <rPr>
            <sz val="9"/>
            <color indexed="81"/>
            <rFont val="Tahoma"/>
            <family val="2"/>
          </rPr>
          <t xml:space="preserve">
TR1:  L= 235.5 D= 16.7= %
TR2:  L=134.3 D= 6.8= %
</t>
        </r>
        <r>
          <rPr>
            <b/>
            <sz val="9"/>
            <color indexed="81"/>
            <rFont val="Tahoma"/>
            <family val="2"/>
          </rPr>
          <t xml:space="preserve">Annex IIa (3C) 
</t>
        </r>
        <r>
          <rPr>
            <sz val="9"/>
            <color indexed="81"/>
            <rFont val="Tahoma"/>
            <family val="2"/>
          </rPr>
          <t xml:space="preserve">TR2: L= 6723.3 D= 1379.0
</t>
        </r>
        <r>
          <rPr>
            <b/>
            <sz val="9"/>
            <color indexed="81"/>
            <rFont val="Tahoma"/>
            <family val="2"/>
          </rPr>
          <t xml:space="preserve">Total: </t>
        </r>
        <r>
          <rPr>
            <sz val="9"/>
            <color indexed="81"/>
            <rFont val="Tahoma"/>
            <family val="2"/>
          </rPr>
          <t xml:space="preserve">
TR2: D= 1385.8= 99%</t>
        </r>
      </text>
    </comment>
    <comment ref="I26" authorId="0">
      <text>
        <r>
          <rPr>
            <b/>
            <sz val="9"/>
            <color indexed="81"/>
            <rFont val="Tahoma"/>
            <family val="2"/>
          </rPr>
          <t>Vandamme, Sara:</t>
        </r>
        <r>
          <rPr>
            <sz val="9"/>
            <color indexed="81"/>
            <rFont val="Tahoma"/>
            <family val="2"/>
          </rPr>
          <t xml:space="preserve">
</t>
        </r>
        <r>
          <rPr>
            <b/>
            <sz val="9"/>
            <color indexed="81"/>
            <rFont val="Tahoma"/>
            <family val="2"/>
          </rPr>
          <t>Annex CEL1</t>
        </r>
        <r>
          <rPr>
            <sz val="9"/>
            <color indexed="81"/>
            <rFont val="Tahoma"/>
            <family val="2"/>
          </rPr>
          <t xml:space="preserve">
TR1:  L=85.5 D= 7.6= 95%
</t>
        </r>
      </text>
    </comment>
  </commentList>
</comments>
</file>

<file path=xl/comments7.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http://www.ices.dk/sites/pub/Publication%20Reports/Advice/2016/2016/ple-celt.pdf
cat 3 stock
History of catch and landing
Table 5.3.53.7: 
Total catch 2015 = 1251 t
discards 2015 = 870 t
discard rate 2015= 870 / 1251= 69.54%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D26" authorId="0">
      <text>
        <r>
          <rPr>
            <b/>
            <sz val="9"/>
            <color indexed="81"/>
            <rFont val="Tahoma"/>
            <family val="2"/>
          </rPr>
          <t>Vandamme, Sara:</t>
        </r>
        <r>
          <rPr>
            <sz val="9"/>
            <color indexed="81"/>
            <rFont val="Tahoma"/>
            <family val="2"/>
          </rPr>
          <t xml:space="preserve">
</t>
        </r>
        <r>
          <rPr>
            <b/>
            <sz val="9"/>
            <color indexed="81"/>
            <rFont val="Tahoma"/>
            <family val="2"/>
          </rPr>
          <t xml:space="preserve">Annex CEL2 </t>
        </r>
        <r>
          <rPr>
            <sz val="9"/>
            <color indexed="81"/>
            <rFont val="Tahoma"/>
            <family val="2"/>
          </rPr>
          <t xml:space="preserve">
BT2 : L= 164.3 D= 280.2= 58%
TR2:  L=21.3 D= 202= 42%
</t>
        </r>
      </text>
    </comment>
    <comment ref="E26" authorId="0">
      <text>
        <r>
          <rPr>
            <b/>
            <sz val="9"/>
            <color indexed="81"/>
            <rFont val="Tahoma"/>
            <family val="2"/>
          </rPr>
          <t>Vandamme, Sara:</t>
        </r>
        <r>
          <rPr>
            <sz val="9"/>
            <color indexed="81"/>
            <rFont val="Tahoma"/>
            <family val="2"/>
          </rPr>
          <t xml:space="preserve">
</t>
        </r>
        <r>
          <rPr>
            <b/>
            <sz val="9"/>
            <color indexed="81"/>
            <rFont val="Tahoma"/>
            <family val="2"/>
          </rPr>
          <t>Annex CEL2</t>
        </r>
        <r>
          <rPr>
            <sz val="9"/>
            <color indexed="81"/>
            <rFont val="Tahoma"/>
            <family val="2"/>
          </rPr>
          <t xml:space="preserve">
TR1 : L= 107.1 D= 514.3= 93%
TR2:  L=1.1 D= 14.8= 3%
</t>
        </r>
      </text>
    </comment>
    <comment ref="F26" authorId="0">
      <text>
        <r>
          <rPr>
            <b/>
            <sz val="9"/>
            <color indexed="81"/>
            <rFont val="Tahoma"/>
            <family val="2"/>
          </rPr>
          <t>Vandamme, Sara:</t>
        </r>
        <r>
          <rPr>
            <sz val="9"/>
            <color indexed="81"/>
            <rFont val="Tahoma"/>
            <family val="2"/>
          </rPr>
          <t xml:space="preserve">
</t>
        </r>
        <r>
          <rPr>
            <b/>
            <sz val="9"/>
            <color indexed="81"/>
            <rFont val="Tahoma"/>
            <family val="2"/>
          </rPr>
          <t xml:space="preserve">Annex CEL2
</t>
        </r>
        <r>
          <rPr>
            <sz val="9"/>
            <color indexed="81"/>
            <rFont val="Tahoma"/>
            <family val="2"/>
          </rPr>
          <t xml:space="preserve">BT2: L= 11.5 D= 185.4= 43%
TR1 : L= 31.9 D= 164.3= 38%
TR2:  L=11 D= 81.7= 19%
</t>
        </r>
      </text>
    </comment>
    <comment ref="H26" authorId="0">
      <text>
        <r>
          <rPr>
            <b/>
            <sz val="9"/>
            <color indexed="81"/>
            <rFont val="Tahoma"/>
            <family val="2"/>
          </rPr>
          <t>Vandamme, Sara:</t>
        </r>
        <r>
          <rPr>
            <sz val="9"/>
            <color indexed="81"/>
            <rFont val="Tahoma"/>
            <family val="2"/>
          </rPr>
          <t xml:space="preserve">
</t>
        </r>
        <r>
          <rPr>
            <b/>
            <sz val="9"/>
            <color indexed="81"/>
            <rFont val="Tahoma"/>
            <family val="2"/>
          </rPr>
          <t>Annex CEL2</t>
        </r>
        <r>
          <rPr>
            <sz val="9"/>
            <color indexed="81"/>
            <rFont val="Tahoma"/>
            <family val="2"/>
          </rPr>
          <t xml:space="preserve">
BT2: L= 11.2  D= 38.5= 42%
TR1 : L= 2.6 D= 10.3= 11%
TR2:  L=7.9 D= 42.1= 46%
</t>
        </r>
      </text>
    </comment>
  </commentList>
</comments>
</file>

<file path=xl/comments8.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advice http://www.ices.dk/sites/pub/Publication%20Reports/Advice/2016/2016/ple-7h-k.pdf
catch options:
Discards are known to take place but cannot be reliably quantified owing to limited sampling; therefore
they are not included.
HIstory of catch and landings
 Discards in divisions 7.jk are in the order of 35% of the catch
for otter trawls (average 2007–2016).
In 2017: Discard rate assumed 30%</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D26" authorId="0">
      <text>
        <r>
          <rPr>
            <b/>
            <sz val="9"/>
            <color indexed="81"/>
            <rFont val="Tahoma"/>
            <family val="2"/>
          </rPr>
          <t>Vandamme, Sara:</t>
        </r>
        <r>
          <rPr>
            <sz val="9"/>
            <color indexed="81"/>
            <rFont val="Tahoma"/>
            <family val="2"/>
          </rPr>
          <t xml:space="preserve">
</t>
        </r>
        <r>
          <rPr>
            <b/>
            <sz val="9"/>
            <color indexed="81"/>
            <rFont val="Tahoma"/>
            <family val="2"/>
          </rPr>
          <t>Annex CEL1 - landings 302.3- Discards 451.1</t>
        </r>
        <r>
          <rPr>
            <sz val="9"/>
            <color indexed="81"/>
            <rFont val="Tahoma"/>
            <family val="2"/>
          </rPr>
          <t xml:space="preserve">
BT2: L=264.1  D= 407.2= %
TR2:  L=37.4 D= 41.4= %
</t>
        </r>
      </text>
    </comment>
    <comment ref="E26" authorId="0">
      <text>
        <r>
          <rPr>
            <b/>
            <sz val="9"/>
            <color indexed="81"/>
            <rFont val="Tahoma"/>
            <family val="2"/>
          </rPr>
          <t>Vandamme, Sara:</t>
        </r>
        <r>
          <rPr>
            <sz val="9"/>
            <color indexed="81"/>
            <rFont val="Tahoma"/>
            <family val="2"/>
          </rPr>
          <t xml:space="preserve">
</t>
        </r>
        <r>
          <rPr>
            <b/>
            <sz val="9"/>
            <color indexed="81"/>
            <rFont val="Tahoma"/>
            <family val="2"/>
          </rPr>
          <t>Annex CEL1 - landings 401.8 - Discards 497.7</t>
        </r>
        <r>
          <rPr>
            <sz val="9"/>
            <color indexed="81"/>
            <rFont val="Tahoma"/>
            <family val="2"/>
          </rPr>
          <t xml:space="preserve">
TR1 : L= 189.9 D= 256.5= %
TR2:  L=171.7 D= 145.6= %
</t>
        </r>
      </text>
    </comment>
    <comment ref="F26" authorId="0">
      <text>
        <r>
          <rPr>
            <b/>
            <sz val="9"/>
            <color indexed="81"/>
            <rFont val="Tahoma"/>
            <family val="2"/>
          </rPr>
          <t>Vandamme, Sara:</t>
        </r>
        <r>
          <rPr>
            <sz val="9"/>
            <color indexed="81"/>
            <rFont val="Tahoma"/>
            <family val="2"/>
          </rPr>
          <t xml:space="preserve">
</t>
        </r>
        <r>
          <rPr>
            <b/>
            <sz val="9"/>
            <color indexed="81"/>
            <rFont val="Tahoma"/>
            <family val="2"/>
          </rPr>
          <t>Annex CEL1 - landings 100.3- Discards 479.4</t>
        </r>
        <r>
          <rPr>
            <sz val="9"/>
            <color indexed="81"/>
            <rFont val="Tahoma"/>
            <family val="2"/>
          </rPr>
          <t xml:space="preserve">
BT2: L=11.6D= 185.4= %
TR1:  L=47.0 D= 179.7= %
TR2:  L=34.9 D= 114.3= %
</t>
        </r>
      </text>
    </comment>
    <comment ref="G26" authorId="0">
      <text>
        <r>
          <rPr>
            <b/>
            <sz val="9"/>
            <color indexed="81"/>
            <rFont val="Tahoma"/>
            <family val="2"/>
          </rPr>
          <t>Vandamme, Sara:</t>
        </r>
        <r>
          <rPr>
            <sz val="9"/>
            <color indexed="81"/>
            <rFont val="Tahoma"/>
            <family val="2"/>
          </rPr>
          <t xml:space="preserve">
</t>
        </r>
        <r>
          <rPr>
            <b/>
            <sz val="9"/>
            <color indexed="81"/>
            <rFont val="Tahoma"/>
            <family val="2"/>
          </rPr>
          <t>Annex CEL1 - landings 0.1- Discards 0.1</t>
        </r>
        <r>
          <rPr>
            <sz val="9"/>
            <color indexed="81"/>
            <rFont val="Tahoma"/>
            <family val="2"/>
          </rPr>
          <t xml:space="preserve">
TR2:  L=0.1 D= 0.1= %
</t>
        </r>
      </text>
    </comment>
    <comment ref="H26" authorId="0">
      <text>
        <r>
          <rPr>
            <b/>
            <sz val="9"/>
            <color indexed="81"/>
            <rFont val="Tahoma"/>
            <family val="2"/>
          </rPr>
          <t>Vandamme, Sara:</t>
        </r>
        <r>
          <rPr>
            <sz val="9"/>
            <color indexed="81"/>
            <rFont val="Tahoma"/>
            <family val="2"/>
          </rPr>
          <t xml:space="preserve">
</t>
        </r>
        <r>
          <rPr>
            <b/>
            <sz val="9"/>
            <color indexed="81"/>
            <rFont val="Tahoma"/>
            <family val="2"/>
          </rPr>
          <t>Annex CEL1 - landings 948.2 - Discards 948.9</t>
        </r>
        <r>
          <rPr>
            <sz val="9"/>
            <color indexed="81"/>
            <rFont val="Tahoma"/>
            <family val="2"/>
          </rPr>
          <t xml:space="preserve">
BT2 : L= 611.8 D= 519.7= %
TR1:  L=47.5 D= 74.9= %
TR2:  L=259.2 D= 346= %
</t>
        </r>
      </text>
    </comment>
  </commentList>
</comments>
</file>

<file path=xl/comments9.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http://www.ices.dk/sites/pub/Publication%20Reports/Advice/2015/2015/pol-celt.pdf
Catch options
Table 5.3.40.2: discard rate neligible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D26"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BT2: L=13.37 D= 0.08= %
TR2:  L=8.94 D= 0= %</t>
        </r>
        <r>
          <rPr>
            <sz val="9"/>
            <color indexed="81"/>
            <rFont val="Tahoma"/>
            <family val="2"/>
          </rPr>
          <t xml:space="preserve">
</t>
        </r>
      </text>
    </comment>
    <comment ref="E26"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LL1: L= 209.15 D= 3.02= 37.8%
GT1: L= 39.98 D= 3.95= 49.4%
TR1: L=246.79  D= 0= %
TR2:  L=400.83 D= 0= %</t>
        </r>
        <r>
          <rPr>
            <sz val="9"/>
            <color indexed="81"/>
            <rFont val="Tahoma"/>
            <family val="2"/>
          </rPr>
          <t xml:space="preserve">
</t>
        </r>
      </text>
    </comment>
    <comment ref="F26"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GN1: L= 437.97 D= 4.87= %
TR1:  L=239.86 D= 0
</t>
        </r>
        <r>
          <rPr>
            <sz val="9"/>
            <color indexed="81"/>
            <rFont val="Tahoma"/>
            <family val="2"/>
          </rPr>
          <t xml:space="preserve">
</t>
        </r>
      </text>
    </comment>
    <comment ref="H26"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GN1: L= 1118.49 D= 11.12= 65%
LL1:  L=136.24 D= 6.74=40%
</t>
        </r>
        <r>
          <rPr>
            <sz val="9"/>
            <color indexed="81"/>
            <rFont val="Tahoma"/>
            <family val="2"/>
          </rPr>
          <t xml:space="preserve">
</t>
        </r>
      </text>
    </comment>
    <comment ref="I26" authorId="0">
      <text>
        <r>
          <rPr>
            <b/>
            <sz val="9"/>
            <color indexed="81"/>
            <rFont val="Tahoma"/>
            <family val="2"/>
          </rPr>
          <t>Vandamme, Sara:</t>
        </r>
        <r>
          <rPr>
            <sz val="9"/>
            <color indexed="81"/>
            <rFont val="Tahoma"/>
            <family val="2"/>
          </rPr>
          <t xml:space="preserve">
</t>
        </r>
        <r>
          <rPr>
            <b/>
            <sz val="11"/>
            <color indexed="81"/>
            <rFont val="Tahoma"/>
            <family val="2"/>
          </rPr>
          <t xml:space="preserve">Annex CEL1 </t>
        </r>
        <r>
          <rPr>
            <sz val="11"/>
            <color indexed="81"/>
            <rFont val="Tahoma"/>
            <family val="2"/>
          </rPr>
          <t xml:space="preserve">
LL1: L= 13.59 D= 0.05= %
TR1:  L=6.68 D= 0
</t>
        </r>
        <r>
          <rPr>
            <sz val="9"/>
            <color indexed="81"/>
            <rFont val="Tahoma"/>
            <family val="2"/>
          </rPr>
          <t xml:space="preserve">
</t>
        </r>
      </text>
    </comment>
  </commentList>
</comments>
</file>

<file path=xl/comments10.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http://www.ices.dk/sites/pub/Publication%20Reports/Advice/2016/2016/sol-celt.pdf
catch option
Table 5.3.61.2: 
Total catch = 803 t
discards = 3%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E11" authorId="0">
      <text>
        <r>
          <rPr>
            <b/>
            <sz val="9"/>
            <color indexed="81"/>
            <rFont val="Tahoma"/>
            <family val="2"/>
          </rPr>
          <t>Vandamme, Sara:</t>
        </r>
        <r>
          <rPr>
            <sz val="9"/>
            <color indexed="81"/>
            <rFont val="Tahoma"/>
            <family val="2"/>
          </rPr>
          <t xml:space="preserve">
Discussed and adjusted during Plenary</t>
        </r>
      </text>
    </comment>
    <comment ref="D28" authorId="0">
      <text>
        <r>
          <rPr>
            <b/>
            <sz val="9"/>
            <color indexed="81"/>
            <rFont val="Tahoma"/>
            <family val="2"/>
          </rPr>
          <t>Vandamme, Sara:</t>
        </r>
        <r>
          <rPr>
            <sz val="9"/>
            <color indexed="81"/>
            <rFont val="Tahoma"/>
            <family val="2"/>
          </rPr>
          <t xml:space="preserve">
</t>
        </r>
        <r>
          <rPr>
            <b/>
            <sz val="11"/>
            <color indexed="81"/>
            <rFont val="Tahoma"/>
            <family val="2"/>
          </rPr>
          <t xml:space="preserve">Annex CEL2 - landings 673.8 - Discards 39.2
</t>
        </r>
        <r>
          <rPr>
            <sz val="11"/>
            <color indexed="81"/>
            <rFont val="Tahoma"/>
            <family val="2"/>
          </rPr>
          <t>BT2: L= 636.5 D= 11.7= 30%
TR2: L= 33.6 D= 27.4= 70%</t>
        </r>
        <r>
          <rPr>
            <b/>
            <sz val="11"/>
            <color indexed="81"/>
            <rFont val="Tahoma"/>
            <family val="2"/>
          </rPr>
          <t xml:space="preserve">
</t>
        </r>
      </text>
    </comment>
    <comment ref="E28" authorId="0">
      <text>
        <r>
          <rPr>
            <b/>
            <sz val="9"/>
            <color indexed="81"/>
            <rFont val="Tahoma"/>
            <family val="2"/>
          </rPr>
          <t>Vandamme, Sara:</t>
        </r>
        <r>
          <rPr>
            <sz val="9"/>
            <color indexed="81"/>
            <rFont val="Tahoma"/>
            <family val="2"/>
          </rPr>
          <t xml:space="preserve">
</t>
        </r>
        <r>
          <rPr>
            <b/>
            <sz val="11"/>
            <color indexed="81"/>
            <rFont val="Tahoma"/>
            <family val="2"/>
          </rPr>
          <t xml:space="preserve">Annex CEL2 - - landings 673.8 - Discards 39.2
</t>
        </r>
        <r>
          <rPr>
            <sz val="11"/>
            <color indexed="81"/>
            <rFont val="Tahoma"/>
            <family val="2"/>
          </rPr>
          <t xml:space="preserve">TR1: Landings: 23.5 Discards: 13.8 = 34%
TR2: landings 0.3 Discards: 0.1 </t>
        </r>
        <r>
          <rPr>
            <sz val="9"/>
            <color indexed="81"/>
            <rFont val="Tahoma"/>
            <family val="2"/>
          </rPr>
          <t xml:space="preserve">
</t>
        </r>
      </text>
    </comment>
    <comment ref="F28" authorId="0">
      <text>
        <r>
          <rPr>
            <b/>
            <sz val="9"/>
            <color indexed="81"/>
            <rFont val="Tahoma"/>
            <family val="2"/>
          </rPr>
          <t>Vandamme, Sara:</t>
        </r>
        <r>
          <rPr>
            <sz val="9"/>
            <color indexed="81"/>
            <rFont val="Tahoma"/>
            <family val="2"/>
          </rPr>
          <t xml:space="preserve">
</t>
        </r>
        <r>
          <rPr>
            <sz val="11"/>
            <color indexed="81"/>
            <rFont val="Tahoma"/>
            <family val="2"/>
          </rPr>
          <t>TR1: Landings: 6.6 Discards: 3.8 = 54%
TR2: landings 6.8 Discards: 2.8= 40%
BT2:landings 12.5 Discards: 0.1</t>
        </r>
        <r>
          <rPr>
            <sz val="9"/>
            <color indexed="81"/>
            <rFont val="Tahoma"/>
            <family val="2"/>
          </rPr>
          <t xml:space="preserve">
</t>
        </r>
      </text>
    </comment>
    <comment ref="H28" authorId="0">
      <text>
        <r>
          <rPr>
            <b/>
            <sz val="9"/>
            <color indexed="81"/>
            <rFont val="Tahoma"/>
            <family val="2"/>
          </rPr>
          <t>Vandamme, Sara:</t>
        </r>
        <r>
          <rPr>
            <sz val="9"/>
            <color indexed="81"/>
            <rFont val="Tahoma"/>
            <family val="2"/>
          </rPr>
          <t xml:space="preserve">
</t>
        </r>
        <r>
          <rPr>
            <sz val="11"/>
            <color indexed="81"/>
            <rFont val="Tahoma"/>
            <family val="2"/>
          </rPr>
          <t>TR1: Landings: 2.2 Discards: 1.0 = 11%
TR2: landings 12.2 Discards: 7.1= 79%
BT2:landings 86.6 Discards: 0.7=7%</t>
        </r>
        <r>
          <rPr>
            <sz val="9"/>
            <color indexed="81"/>
            <rFont val="Tahoma"/>
            <family val="2"/>
          </rPr>
          <t xml:space="preserve">
</t>
        </r>
      </text>
    </comment>
  </commentList>
</comments>
</file>

<file path=xl/comments11.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http://www.ices.dk/sites/pub/Publication%20Reports/Advice/2016/2016/sol-7h-k.pdf
catch option
discards rate = negligible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D26" authorId="0">
      <text>
        <r>
          <rPr>
            <b/>
            <sz val="9"/>
            <color indexed="81"/>
            <rFont val="Tahoma"/>
            <family val="2"/>
          </rPr>
          <t>Vandamme, Sara:</t>
        </r>
        <r>
          <rPr>
            <sz val="9"/>
            <color indexed="81"/>
            <rFont val="Tahoma"/>
            <family val="2"/>
          </rPr>
          <t xml:space="preserve">
</t>
        </r>
        <r>
          <rPr>
            <b/>
            <sz val="9"/>
            <color indexed="81"/>
            <rFont val="Tahoma"/>
            <family val="2"/>
          </rPr>
          <t>Annex CEL1 - landings 755.8 - Discards 19.8</t>
        </r>
        <r>
          <rPr>
            <sz val="9"/>
            <color indexed="81"/>
            <rFont val="Tahoma"/>
            <family val="2"/>
          </rPr>
          <t xml:space="preserve">
BT2 : L= 708.5 D= 13.3= %
TR2:  L=42.3 D= 6.4= %
</t>
        </r>
      </text>
    </comment>
    <comment ref="E26" authorId="0">
      <text>
        <r>
          <rPr>
            <b/>
            <sz val="9"/>
            <color indexed="81"/>
            <rFont val="Tahoma"/>
            <family val="2"/>
          </rPr>
          <t>Vandamme, Sara:</t>
        </r>
        <r>
          <rPr>
            <sz val="9"/>
            <color indexed="81"/>
            <rFont val="Tahoma"/>
            <family val="2"/>
          </rPr>
          <t xml:space="preserve">
</t>
        </r>
        <r>
          <rPr>
            <b/>
            <sz val="9"/>
            <color indexed="81"/>
            <rFont val="Tahoma"/>
            <family val="2"/>
          </rPr>
          <t>Annex CEL1 - landings 345.4 - Discards 54.5</t>
        </r>
        <r>
          <rPr>
            <sz val="9"/>
            <color indexed="81"/>
            <rFont val="Tahoma"/>
            <family val="2"/>
          </rPr>
          <t xml:space="preserve">
BT2 : L= 26.7 D= 0.9= %
TR1:  L=77.7 D= 3.3= %
TR2:  L=175.8 D= 50.4= %
</t>
        </r>
      </text>
    </comment>
    <comment ref="F26" authorId="0">
      <text>
        <r>
          <rPr>
            <b/>
            <sz val="9"/>
            <color indexed="81"/>
            <rFont val="Tahoma"/>
            <family val="2"/>
          </rPr>
          <t>Vandamme, Sara:</t>
        </r>
        <r>
          <rPr>
            <sz val="9"/>
            <color indexed="81"/>
            <rFont val="Tahoma"/>
            <family val="2"/>
          </rPr>
          <t xml:space="preserve">
</t>
        </r>
        <r>
          <rPr>
            <b/>
            <sz val="9"/>
            <color indexed="81"/>
            <rFont val="Tahoma"/>
            <family val="2"/>
          </rPr>
          <t>Annex CEL1 - landings 135- Discards 16.3</t>
        </r>
        <r>
          <rPr>
            <sz val="9"/>
            <color indexed="81"/>
            <rFont val="Tahoma"/>
            <family val="2"/>
          </rPr>
          <t xml:space="preserve">
TR1:  L=35.2 D= 6.8= %
TR2:  L=82.9 D= 9.3= %
</t>
        </r>
      </text>
    </comment>
    <comment ref="H26" authorId="0">
      <text>
        <r>
          <rPr>
            <b/>
            <sz val="9"/>
            <color indexed="81"/>
            <rFont val="Tahoma"/>
            <family val="2"/>
          </rPr>
          <t xml:space="preserve">Vandamme, Sara:
Annex CEL1 - landings 645.8 - Discards 20
</t>
        </r>
        <r>
          <rPr>
            <sz val="11"/>
            <color indexed="81"/>
            <rFont val="Tahoma"/>
            <family val="2"/>
          </rPr>
          <t xml:space="preserve">BT2: L= 548.3 D= 11= %
TR1: L= 15.1 D= 1.3= %
TR2: L= 37.9 D= 7.7= %
</t>
        </r>
      </text>
    </comment>
  </commentList>
</comments>
</file>

<file path=xl/comments12.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2016 advice 
http://ices.dk/sites/pub/Publication%20Reports/Advice/2016/2016/rje-7fg.pdf
Small-eyed ray 7.fg -cat 3 -Discards are known to take place but have not been quantified and  discard survival, which is likely to occur, has not been estimated.
http://ices.dk/sites/pub/Publication%20Reports/Advice/2016/2016/rjf-celt.pdf
Shagreen ray in 6 and 7: cat5 -Discard rates unknown
http://ices.dk/sites/pub/Publication%20Reports/Advice/2016/2016/rji-celt.pdf
sandy ray in 6 and 7 - cat5 -Discard rates unknown
http://ices.dk/sites/pub/Publication%20Reports/Advice/2016/2016/rjm-67bj.pdf
Spotted ray area 6, 7.b,j - cat 3- Discards  rates unknown
http://ices.dk/sites/pub/Publication%20Reports/Advice/2016/2016/rjm-7aeh.pdf
Spotted ray area 7.a -7.e-h - cat 3- Discards  rates unknown, discard survival, which might
occur, has not been estimated.
http://ices.dk/sites/pub/Publication%20Reports/Advice/2016/2016/rjn-678abd.pdf
Cuckoo ray in 6, 7 and 8.a,b,d - cat 3- Discarding is known to take place but has not been quantified
http://ices.dk/sites/pub/Publication%20Reports/Advice/2016/2016/raj-celt.pdf
other skates and rays in Celtic sea and WoS excl 7.d- cat 6- Discard rates unknown
http://www.ices.dk/sites/pub/Publication%20Reports/Advice/2014/2014/rjb-celt.pdf
Common Skates (Dipturus complex) in area 6 and 7: Discarding is known to take place but
cannot be quantified.
http://ices.dk/sites/pub/Publication%20Reports/Advice/2016/2016/rjc-7afg.pdf
THornback ray 7.a, f-g- cat 3- Discard rate unknown, discard survival, which is likely
to occur, has not been estimated.
http://ices.dk/sites/pub/Publication%20Reports/Advice/2016/2016/rjh-7afg.pdf
Blonde ray in 7.a,f,g - cat 5 stock- Discarding is known to take place but has not been quantified
http://ices.dk/sites/pub/Publication%20Reports/Advice/2016/2016/rju-7bj.pdf
Undulate ray 7b,j - cat 6 - Discard rate unknown, 
http://ices.dk/sites/pub/Publication%20Repors/Advice/2016/2016/rjb-celt.pdf
Common skate in 6-7 excl 7.d - cat 6- Discard rates unknown</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E11" authorId="0">
      <text>
        <r>
          <rPr>
            <b/>
            <sz val="9"/>
            <color indexed="81"/>
            <rFont val="Tahoma"/>
            <family val="2"/>
          </rPr>
          <t>Vandamme, Sara:</t>
        </r>
        <r>
          <rPr>
            <sz val="9"/>
            <color indexed="81"/>
            <rFont val="Tahoma"/>
            <family val="2"/>
          </rPr>
          <t xml:space="preserve">
main catches and all discard come from CMO
rabbit fihs</t>
        </r>
      </text>
    </comment>
    <comment ref="H12" authorId="0">
      <text>
        <r>
          <rPr>
            <b/>
            <sz val="9"/>
            <color indexed="81"/>
            <rFont val="Tahoma"/>
            <family val="2"/>
          </rPr>
          <t>Vandamme, Sara:</t>
        </r>
        <r>
          <rPr>
            <sz val="9"/>
            <color indexed="81"/>
            <rFont val="Tahoma"/>
            <family val="2"/>
          </rPr>
          <t xml:space="preserve">
STECF discard or small eyed ray = 4888.38</t>
        </r>
      </text>
    </comment>
  </commentList>
</comments>
</file>

<file path=xl/comments13.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2016 advice http://www.ices.dk/sites/pub/Publication%20Reports/Advice/2016/2016/whg-7e-k.pdf
ICES advice does not include 7.d 
Catch options
Table 5.3.68.2: 
Total catch = 16 679 t
discards = 4176 t
discard rate = 4176 /16 679 = 25.03%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D26" authorId="0">
      <text>
        <r>
          <rPr>
            <b/>
            <sz val="9"/>
            <color indexed="81"/>
            <rFont val="Tahoma"/>
            <family val="2"/>
          </rPr>
          <t>Vandamme, Sara:</t>
        </r>
        <r>
          <rPr>
            <sz val="9"/>
            <color indexed="81"/>
            <rFont val="Tahoma"/>
            <family val="2"/>
          </rPr>
          <t xml:space="preserve">
</t>
        </r>
        <r>
          <rPr>
            <b/>
            <sz val="11"/>
            <color indexed="81"/>
            <rFont val="Tahoma"/>
            <family val="2"/>
          </rPr>
          <t>Annex CEL1</t>
        </r>
        <r>
          <rPr>
            <sz val="11"/>
            <color indexed="81"/>
            <rFont val="Tahoma"/>
            <family val="2"/>
          </rPr>
          <t xml:space="preserve">
BT2 : L= 120.7 D= 200.9= %
TR2:  L=31.3 D= 21= %</t>
        </r>
        <r>
          <rPr>
            <sz val="9"/>
            <color indexed="81"/>
            <rFont val="Tahoma"/>
            <family val="2"/>
          </rPr>
          <t xml:space="preserve">
</t>
        </r>
        <r>
          <rPr>
            <b/>
            <sz val="11"/>
            <color indexed="81"/>
            <rFont val="Tahoma"/>
            <family val="2"/>
          </rPr>
          <t xml:space="preserve">Annex IIa (3B3)
</t>
        </r>
        <r>
          <rPr>
            <sz val="11"/>
            <color indexed="81"/>
            <rFont val="Tahoma"/>
            <family val="2"/>
          </rPr>
          <t xml:space="preserve">BT2 : L= 68.2 D= 173.8= %
TR2:  L=52.5 D= 26.7= %
</t>
        </r>
      </text>
    </comment>
    <comment ref="E26" authorId="0">
      <text>
        <r>
          <rPr>
            <b/>
            <sz val="9"/>
            <color indexed="81"/>
            <rFont val="Tahoma"/>
            <family val="2"/>
          </rPr>
          <t>Vandamme, Sara:</t>
        </r>
        <r>
          <rPr>
            <sz val="9"/>
            <color indexed="81"/>
            <rFont val="Tahoma"/>
            <family val="2"/>
          </rPr>
          <t xml:space="preserve">
</t>
        </r>
        <r>
          <rPr>
            <b/>
            <sz val="11"/>
            <color indexed="81"/>
            <rFont val="Tahoma"/>
            <family val="2"/>
          </rPr>
          <t>Annex CEL1</t>
        </r>
        <r>
          <rPr>
            <sz val="11"/>
            <color indexed="81"/>
            <rFont val="Tahoma"/>
            <family val="2"/>
          </rPr>
          <t xml:space="preserve">
TR1 : L= 2268.3 D= 781
TR2:  L=3279.2 D= 1903.8
</t>
        </r>
        <r>
          <rPr>
            <b/>
            <sz val="11"/>
            <color indexed="81"/>
            <rFont val="Tahoma"/>
            <family val="2"/>
          </rPr>
          <t>Annex IIa (3B3)</t>
        </r>
        <r>
          <rPr>
            <sz val="11"/>
            <color indexed="81"/>
            <rFont val="Tahoma"/>
            <family val="2"/>
          </rPr>
          <t xml:space="preserve">
TR2:  L=2870.4 D= 2084
</t>
        </r>
        <r>
          <rPr>
            <sz val="9"/>
            <color indexed="81"/>
            <rFont val="Tahoma"/>
            <family val="2"/>
          </rPr>
          <t xml:space="preserve">
</t>
        </r>
      </text>
    </comment>
    <comment ref="F26" authorId="0">
      <text>
        <r>
          <rPr>
            <b/>
            <sz val="9"/>
            <color indexed="81"/>
            <rFont val="Tahoma"/>
            <family val="2"/>
          </rPr>
          <t>Vandamme, Sara:</t>
        </r>
        <r>
          <rPr>
            <sz val="9"/>
            <color indexed="81"/>
            <rFont val="Tahoma"/>
            <family val="2"/>
          </rPr>
          <t xml:space="preserve">
</t>
        </r>
        <r>
          <rPr>
            <b/>
            <sz val="11"/>
            <color indexed="81"/>
            <rFont val="Tahoma"/>
            <family val="2"/>
          </rPr>
          <t>Annex CEL1</t>
        </r>
        <r>
          <rPr>
            <sz val="11"/>
            <color indexed="81"/>
            <rFont val="Tahoma"/>
            <family val="2"/>
          </rPr>
          <t xml:space="preserve">
BT2 : L= 23.6 D= 113.1= 3%
TR1 : L= 3891.1 D= 2459.7= 66%
TR2:  L=2307.1 D= 1126.4= 30%</t>
        </r>
        <r>
          <rPr>
            <sz val="9"/>
            <color indexed="81"/>
            <rFont val="Tahoma"/>
            <family val="2"/>
          </rPr>
          <t xml:space="preserve">
</t>
        </r>
      </text>
    </comment>
    <comment ref="G26" authorId="0">
      <text>
        <r>
          <rPr>
            <b/>
            <sz val="9"/>
            <color indexed="81"/>
            <rFont val="Tahoma"/>
            <family val="2"/>
          </rPr>
          <t>Vandamme, Sara:</t>
        </r>
        <r>
          <rPr>
            <sz val="9"/>
            <color indexed="81"/>
            <rFont val="Tahoma"/>
            <family val="2"/>
          </rPr>
          <t xml:space="preserve">
</t>
        </r>
        <r>
          <rPr>
            <b/>
            <sz val="11"/>
            <color indexed="81"/>
            <rFont val="Tahoma"/>
            <family val="2"/>
          </rPr>
          <t>Annex CEL1</t>
        </r>
        <r>
          <rPr>
            <sz val="11"/>
            <color indexed="81"/>
            <rFont val="Tahoma"/>
            <family val="2"/>
          </rPr>
          <t xml:space="preserve">
TR2:  L=11.9 D= 5.2= 3%</t>
        </r>
        <r>
          <rPr>
            <sz val="9"/>
            <color indexed="81"/>
            <rFont val="Tahoma"/>
            <family val="2"/>
          </rPr>
          <t xml:space="preserve">
</t>
        </r>
        <r>
          <rPr>
            <b/>
            <sz val="11"/>
            <color indexed="81"/>
            <rFont val="Tahoma"/>
            <family val="2"/>
          </rPr>
          <t>Annex IIa (3B3)</t>
        </r>
        <r>
          <rPr>
            <sz val="11"/>
            <color indexed="81"/>
            <rFont val="Tahoma"/>
            <family val="2"/>
          </rPr>
          <t xml:space="preserve">
TR2:  L=568 D= 340.4= %</t>
        </r>
      </text>
    </comment>
    <comment ref="H27" authorId="0">
      <text>
        <r>
          <rPr>
            <b/>
            <sz val="9"/>
            <color indexed="81"/>
            <rFont val="Tahoma"/>
            <family val="2"/>
          </rPr>
          <t>Vandamme, Sara:</t>
        </r>
        <r>
          <rPr>
            <sz val="9"/>
            <color indexed="81"/>
            <rFont val="Tahoma"/>
            <family val="2"/>
          </rPr>
          <t xml:space="preserve">
</t>
        </r>
        <r>
          <rPr>
            <b/>
            <sz val="11"/>
            <color indexed="81"/>
            <rFont val="Tahoma"/>
            <family val="2"/>
          </rPr>
          <t>Annex CEL1</t>
        </r>
        <r>
          <rPr>
            <sz val="11"/>
            <color indexed="81"/>
            <rFont val="Tahoma"/>
            <family val="2"/>
          </rPr>
          <t xml:space="preserve">
BT2 : L= 65.7 D= 59.4= %
TR1 : L= 313.4 D= 201.2= %
TR2:  L=313.9 D= 414.8= %
</t>
        </r>
        <r>
          <rPr>
            <b/>
            <sz val="11"/>
            <color indexed="81"/>
            <rFont val="Tahoma"/>
            <family val="2"/>
          </rPr>
          <t>Annex IIa (3B3)</t>
        </r>
        <r>
          <rPr>
            <sz val="11"/>
            <color indexed="81"/>
            <rFont val="Tahoma"/>
            <family val="2"/>
          </rPr>
          <t xml:space="preserve">
TR2:  L=364 D= 220.8= %</t>
        </r>
        <r>
          <rPr>
            <sz val="9"/>
            <color indexed="81"/>
            <rFont val="Tahoma"/>
            <family val="2"/>
          </rPr>
          <t xml:space="preserve">
</t>
        </r>
      </text>
    </comment>
  </commentList>
</comments>
</file>

<file path=xl/sharedStrings.xml><?xml version="1.0" encoding="utf-8"?>
<sst xmlns="http://schemas.openxmlformats.org/spreadsheetml/2006/main" count="3525" uniqueCount="437">
  <si>
    <t>Belgium</t>
  </si>
  <si>
    <t>France</t>
  </si>
  <si>
    <t>Exemptions</t>
  </si>
  <si>
    <t>Quota</t>
  </si>
  <si>
    <t>Swapping</t>
  </si>
  <si>
    <t>Remove TAC</t>
  </si>
  <si>
    <t xml:space="preserve">Merge TAC regions </t>
  </si>
  <si>
    <t xml:space="preserve">Selectivity </t>
  </si>
  <si>
    <t>Ireland</t>
  </si>
  <si>
    <t xml:space="preserve">Spain </t>
  </si>
  <si>
    <t xml:space="preserve">Interspecies Flexibility </t>
  </si>
  <si>
    <t>Others Quota</t>
  </si>
  <si>
    <t xml:space="preserve">Member States  </t>
  </si>
  <si>
    <t xml:space="preserve">Avoidance </t>
  </si>
  <si>
    <t xml:space="preserve">High survival </t>
  </si>
  <si>
    <t xml:space="preserve">Ignore chokes caused by secondary species </t>
  </si>
  <si>
    <t>Postpone Fmsy target</t>
  </si>
  <si>
    <t>UK (Northern Ireland)</t>
  </si>
  <si>
    <t xml:space="preserve">UK (Scotland) </t>
  </si>
  <si>
    <t xml:space="preserve">The Netherlands </t>
  </si>
  <si>
    <t xml:space="preserve">* Responsibility for this action : </t>
  </si>
  <si>
    <t>Individual vessels</t>
  </si>
  <si>
    <t>Producer Organisation (PO)</t>
  </si>
  <si>
    <t>Member States: avoid chokes</t>
  </si>
  <si>
    <t>Regional Member States</t>
  </si>
  <si>
    <t>European Commission</t>
  </si>
  <si>
    <t>Council of Ministers</t>
  </si>
  <si>
    <t xml:space="preserve">Co-decision </t>
  </si>
  <si>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rFont val="Calibri"/>
        <family val="2"/>
        <scheme val="minor"/>
      </rPr>
      <t>, "?" if unknown</t>
    </r>
  </si>
  <si>
    <t>Estimated reduction of the choke problem after "Other" mitigation actions:</t>
  </si>
  <si>
    <r>
      <t xml:space="preserve">de minimis </t>
    </r>
    <r>
      <rPr>
        <b/>
        <sz val="16"/>
        <color theme="1"/>
        <rFont val="Calibri"/>
        <family val="2"/>
        <scheme val="minor"/>
      </rPr>
      <t>(based on single TAC)</t>
    </r>
  </si>
  <si>
    <r>
      <t>d</t>
    </r>
    <r>
      <rPr>
        <b/>
        <i/>
        <sz val="16"/>
        <color theme="1"/>
        <rFont val="Calibri"/>
        <family val="2"/>
        <scheme val="minor"/>
      </rPr>
      <t xml:space="preserve">e minimis </t>
    </r>
    <r>
      <rPr>
        <b/>
        <sz val="16"/>
        <color theme="1"/>
        <rFont val="Calibri"/>
        <family val="2"/>
        <scheme val="minor"/>
      </rPr>
      <t>(based on combined TACs)</t>
    </r>
  </si>
  <si>
    <r>
      <t xml:space="preserve">Other Possible Actions 
</t>
    </r>
    <r>
      <rPr>
        <b/>
        <sz val="14"/>
        <color theme="1"/>
        <rFont val="Calibri"/>
        <family val="2"/>
        <scheme val="minor"/>
      </rPr>
      <t>(Not before 2019)</t>
    </r>
  </si>
  <si>
    <t xml:space="preserve">UK </t>
  </si>
  <si>
    <t>UK (England-Wales)</t>
  </si>
  <si>
    <t xml:space="preserve">NWWAC Choke Mitigation Tool </t>
  </si>
  <si>
    <t>Mitigation actions:</t>
  </si>
  <si>
    <t xml:space="preserve">Reason for using the action </t>
  </si>
  <si>
    <t>Indicate how much relief exemptions will provide:</t>
  </si>
  <si>
    <r>
      <t xml:space="preserve">"Y" for yes, </t>
    </r>
    <r>
      <rPr>
        <sz val="16"/>
        <color rgb="FFFF0000"/>
        <rFont val="Calibri"/>
        <family val="2"/>
        <scheme val="minor"/>
      </rPr>
      <t>"N" for no</t>
    </r>
    <r>
      <rPr>
        <sz val="16"/>
        <rFont val="Calibri"/>
        <family val="2"/>
        <scheme val="minor"/>
      </rPr>
      <t>, "?" or "0" for 0-TAC</t>
    </r>
  </si>
  <si>
    <r>
      <rPr>
        <sz val="16"/>
        <color rgb="FF00B050"/>
        <rFont val="Calibri"/>
        <family val="2"/>
        <scheme val="minor"/>
      </rPr>
      <t xml:space="preserve"> "Y" for yes</t>
    </r>
    <r>
      <rPr>
        <sz val="16"/>
        <rFont val="Calibri"/>
        <family val="2"/>
        <scheme val="minor"/>
      </rPr>
      <t>,</t>
    </r>
    <r>
      <rPr>
        <sz val="16"/>
        <color rgb="FFFF0000"/>
        <rFont val="Calibri"/>
        <family val="2"/>
        <scheme val="minor"/>
      </rPr>
      <t xml:space="preserve"> "N" for no</t>
    </r>
    <r>
      <rPr>
        <sz val="16"/>
        <rFont val="Calibri"/>
        <family val="2"/>
        <scheme val="minor"/>
      </rPr>
      <t>, "?", "0" (0-TAC)  or  "Little" (Discard Rate &gt;&gt; DM)  or  "sufficient" (Discard Rate &lt; DM)</t>
    </r>
  </si>
  <si>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color theme="1"/>
        <rFont val="Calibri"/>
        <family val="2"/>
        <scheme val="minor"/>
      </rPr>
      <t xml:space="preserve">, "?", </t>
    </r>
    <r>
      <rPr>
        <sz val="16"/>
        <rFont val="Calibri"/>
        <family val="2"/>
        <scheme val="minor"/>
      </rPr>
      <t>"0" for 0-TAC, No "SBL" for stocks outside Safe Biological Limits</t>
    </r>
  </si>
  <si>
    <r>
      <rPr>
        <b/>
        <sz val="12"/>
        <color rgb="FFFF0000"/>
        <rFont val="Calibri"/>
        <family val="2"/>
        <scheme val="minor"/>
      </rPr>
      <t xml:space="preserve">Definitions of the mitigation actions </t>
    </r>
    <r>
      <rPr>
        <sz val="12"/>
        <color theme="1"/>
        <rFont val="Calibri"/>
        <family val="2"/>
        <scheme val="minor"/>
      </rPr>
      <t xml:space="preserve">
</t>
    </r>
  </si>
  <si>
    <t>baseline</t>
  </si>
  <si>
    <r>
      <t>Estimated Surplus/</t>
    </r>
    <r>
      <rPr>
        <b/>
        <sz val="18"/>
        <color rgb="FFFF0000"/>
        <rFont val="Calibri"/>
        <family val="2"/>
        <scheme val="minor"/>
      </rPr>
      <t>Deficit</t>
    </r>
    <r>
      <rPr>
        <b/>
        <sz val="18"/>
        <color theme="1"/>
        <rFont val="Calibri"/>
        <family val="2"/>
        <scheme val="minor"/>
      </rPr>
      <t xml:space="preserve"> by Member State </t>
    </r>
  </si>
  <si>
    <r>
      <t>Estimated Surplus/</t>
    </r>
    <r>
      <rPr>
        <b/>
        <sz val="18"/>
        <color rgb="FFFF0000"/>
        <rFont val="Calibri"/>
        <family val="2"/>
        <scheme val="minor"/>
      </rPr>
      <t>Deficit</t>
    </r>
    <r>
      <rPr>
        <b/>
        <sz val="18"/>
        <rFont val="Calibri"/>
        <family val="2"/>
        <scheme val="minor"/>
      </rPr>
      <t xml:space="preserve"> by Member State (t) </t>
    </r>
  </si>
  <si>
    <t>Choke Category 2 (Regional) or 3 (Biological)?</t>
  </si>
  <si>
    <t xml:space="preserve">        Area 7.b-k - Cod - All Gears </t>
  </si>
  <si>
    <t xml:space="preserve">        Area 7.fg - Sole  - All Gears </t>
  </si>
  <si>
    <t xml:space="preserve">        Area 7.hjk - Sole - All Gears </t>
  </si>
  <si>
    <t xml:space="preserve">        Area 7.hjk - Plaice  - All Gears </t>
  </si>
  <si>
    <t xml:space="preserve">        Area 7.fg - Plaice  - All Gears </t>
  </si>
  <si>
    <t xml:space="preserve">        Area 7 - Nephrops - All Gears </t>
  </si>
  <si>
    <t xml:space="preserve">        Area 7 - Megrim - All Gears </t>
  </si>
  <si>
    <t xml:space="preserve">        Area 6 and 7 - Hake - All Gears </t>
  </si>
  <si>
    <t xml:space="preserve">        Area 7.b-k - Haddock - All Gears </t>
  </si>
  <si>
    <t xml:space="preserve">        Area 7 - Anglerfish- All Gears </t>
  </si>
  <si>
    <t xml:space="preserve">        Area 7 (-7.d,e) - Pollack - All Gears </t>
  </si>
  <si>
    <t xml:space="preserve">        Area 6 and 7- Skates and Rays - All Gears </t>
  </si>
  <si>
    <t xml:space="preserve">        Area 7.b-k - Whiting - All Gears </t>
  </si>
  <si>
    <t>Quota after swap (t)</t>
  </si>
  <si>
    <t>potential ammendments</t>
  </si>
  <si>
    <t>STECF data</t>
  </si>
  <si>
    <t>effect swaps 2015</t>
  </si>
  <si>
    <t xml:space="preserve">Landing STECF / Initial quota </t>
  </si>
  <si>
    <t>Landing STECF / Quota after swap</t>
  </si>
  <si>
    <t xml:space="preserve">Catches STECF / Initial quota share </t>
  </si>
  <si>
    <t xml:space="preserve">Catches STECF / Quota after swap </t>
  </si>
  <si>
    <t>N</t>
  </si>
  <si>
    <t>Y</t>
  </si>
  <si>
    <t>Y?</t>
  </si>
  <si>
    <t>Haddock is boom/bust fishery, assessment not in line with abundance on the ground</t>
  </si>
  <si>
    <t>200% increase in TAC?</t>
  </si>
  <si>
    <t>?</t>
  </si>
  <si>
    <t>Spanish data</t>
  </si>
  <si>
    <t>VIIa added</t>
  </si>
  <si>
    <t>BYCATCH</t>
  </si>
  <si>
    <t>BOTH</t>
  </si>
  <si>
    <t>Would this action have an economic impact</t>
  </si>
  <si>
    <t xml:space="preserve">Reason for not using the action </t>
  </si>
  <si>
    <t>Responsibility*</t>
  </si>
  <si>
    <t>Real Time Closures (for juveniles and/or spawning aggregations)</t>
  </si>
  <si>
    <t>Voluntary avoidance actions</t>
  </si>
  <si>
    <t xml:space="preserve">Closed/Restriced Areas </t>
  </si>
  <si>
    <t xml:space="preserve">Enter avoidance measure beyond existing measures that may reduce the unwanted catch of a species </t>
  </si>
  <si>
    <t>NA</t>
  </si>
  <si>
    <t>Appropriate in Nephrops fisheries and mixed demersal fisheries where aggregations of juvenile haddock can be common.</t>
  </si>
  <si>
    <t>Regional Member States, individual vessels</t>
  </si>
  <si>
    <t xml:space="preserve"> </t>
  </si>
  <si>
    <t>Avoidance of non-regulatory discards is already observed by many fleets</t>
  </si>
  <si>
    <t>97% - BT2</t>
  </si>
  <si>
    <t>100% - TR2</t>
  </si>
  <si>
    <t>Measures above regulatory requirements that may reduce the unwanted catch of a species</t>
  </si>
  <si>
    <t>Alternative to fishery being choked prematurely</t>
  </si>
  <si>
    <t>No Member State has excess quota</t>
  </si>
  <si>
    <t>Target species</t>
  </si>
  <si>
    <t>Biologically not applicable</t>
  </si>
  <si>
    <t>Transfer to other areas</t>
  </si>
  <si>
    <t xml:space="preserve"> from 7 to 8 (t)</t>
  </si>
  <si>
    <t>from 7 to 4 and 2.a (t)</t>
  </si>
  <si>
    <r>
      <t>Estimated Surplus/</t>
    </r>
    <r>
      <rPr>
        <b/>
        <sz val="18"/>
        <color rgb="FFFF0000"/>
        <rFont val="Calibri"/>
        <family val="2"/>
        <scheme val="minor"/>
      </rPr>
      <t>Deficit</t>
    </r>
    <r>
      <rPr>
        <b/>
        <sz val="18"/>
        <color theme="1"/>
        <rFont val="Calibri"/>
        <family val="2"/>
        <scheme val="minor"/>
      </rPr>
      <t xml:space="preserve"> by Member State area 7</t>
    </r>
  </si>
  <si>
    <r>
      <t>Estimated Surplus/</t>
    </r>
    <r>
      <rPr>
        <b/>
        <sz val="18"/>
        <color rgb="FFFF0000"/>
        <rFont val="Calibri"/>
        <family val="2"/>
        <scheme val="minor"/>
      </rPr>
      <t>Deficit</t>
    </r>
    <r>
      <rPr>
        <b/>
        <sz val="18"/>
        <rFont val="Calibri"/>
        <family val="2"/>
        <scheme val="minor"/>
      </rPr>
      <t xml:space="preserve"> by Member State area 7 (t) </t>
    </r>
  </si>
  <si>
    <t xml:space="preserve">72% - TR1 </t>
  </si>
  <si>
    <t>28% - TR2</t>
  </si>
  <si>
    <t>54% - TR1</t>
  </si>
  <si>
    <t>32% - TR2</t>
  </si>
  <si>
    <t>14% - BT2</t>
  </si>
  <si>
    <t>52% - TR1</t>
  </si>
  <si>
    <t>31% - BT2</t>
  </si>
  <si>
    <t>18% - TR2</t>
  </si>
  <si>
    <t xml:space="preserve">Indicate: </t>
  </si>
  <si>
    <t>- Main sources of unwanted catches</t>
  </si>
  <si>
    <t>- Mainly target, by-catch fisheries or both</t>
  </si>
  <si>
    <t xml:space="preserve">                                       - Behavioural response</t>
  </si>
  <si>
    <t xml:space="preserve">                                        - Trawl modifications e.g. 
                                          cutaway trawls, raised footrope</t>
  </si>
  <si>
    <t>Species  Selectivity - Sorting devices</t>
  </si>
  <si>
    <t>Size selectivity  - Increasing codend mesh size</t>
  </si>
  <si>
    <t xml:space="preserve">                                - Escape panels</t>
  </si>
  <si>
    <t>Widely dispersed in the sea basin so not possible to identify additional aggregations</t>
  </si>
  <si>
    <t>Combined COD/HAD/WHG TAC would offer improved flexibility</t>
  </si>
  <si>
    <t>Increased risk for these stocks.</t>
  </si>
  <si>
    <t>Limited survival based on available information</t>
  </si>
  <si>
    <t>doesn't solve problem of lack of quota</t>
  </si>
  <si>
    <t>Could work as in-year fix in bycatch-only fisheries</t>
  </si>
  <si>
    <t>knock-on effects for other spp</t>
  </si>
  <si>
    <t>Provides some flexibility, e.g. COD/HAD/WHG</t>
  </si>
  <si>
    <r>
      <t>Union TAC + full uplift 0%</t>
    </r>
    <r>
      <rPr>
        <sz val="18"/>
        <rFont val="Calibri"/>
        <family val="2"/>
        <scheme val="minor"/>
      </rPr>
      <t xml:space="preserve"> </t>
    </r>
    <r>
      <rPr>
        <sz val="16"/>
        <rFont val="Calibri"/>
        <family val="2"/>
        <scheme val="minor"/>
      </rPr>
      <t>(ICES discard rate 2015)</t>
    </r>
  </si>
  <si>
    <t>TARGET</t>
  </si>
  <si>
    <t>MOSTLY TARGET</t>
  </si>
  <si>
    <t>POSSIBLY IN 7.d</t>
  </si>
  <si>
    <t xml:space="preserve">                    - Mainly target, by-catch fisheries or both</t>
  </si>
  <si>
    <t xml:space="preserve">                    - Main sources of unwanted catches</t>
  </si>
  <si>
    <r>
      <t xml:space="preserve">• The catches are compared with both the initial quota (as indicated in the Fishing Opportunity Regulation for 2015 (EU 2015/104) and the final quota which takes into account the actual swaps between Member States during the year as well as the inter-annual flexibilities (i.e. banking and borrowing). The latter data was provided by the EC. 
• The result of the calculation identifies the size of the quota surplus or deficit by Member State. 
• In the case of a quota deficit (i.e. catches are higher than the quota availability (post swaps)), the column is highlighted as follows:
          Yellow: insufficient quota to cover the catches
          Red: the relative stability share is zero to start with.
• Each potential choke situation is categorised according to the following definitions based on those developed at the MS workshop on ‘Access to Quota’ (14 -15 April 2016, Edinburgh): 
</t>
    </r>
    <r>
      <rPr>
        <i/>
        <sz val="12"/>
        <color theme="1"/>
        <rFont val="Calibri"/>
        <family val="2"/>
        <scheme val="minor"/>
      </rPr>
      <t xml:space="preserve">Category 1:  </t>
    </r>
    <r>
      <rPr>
        <sz val="12"/>
        <color theme="1"/>
        <rFont val="Calibri"/>
        <family val="2"/>
        <scheme val="minor"/>
      </rPr>
      <t xml:space="preserve">Sufficient quota is available at Member State level. 
The choke is due to the distribution of quota within the Member State, such that a region or fleet segment does not have enough quota. 
This situation may be resolved by the Member State itself
</t>
    </r>
    <r>
      <rPr>
        <i/>
        <sz val="12"/>
        <color theme="1"/>
        <rFont val="Calibri"/>
        <family val="2"/>
        <scheme val="minor"/>
      </rPr>
      <t xml:space="preserve">Category 2: </t>
    </r>
    <r>
      <rPr>
        <sz val="12"/>
        <color theme="1"/>
        <rFont val="Calibri"/>
        <family val="2"/>
        <scheme val="minor"/>
      </rPr>
      <t xml:space="preserve">Sufficient quota is available at EU level but insufficient quota exists at Member State level.
The choke is due to the distribution of quota between Member States and may be resolved between Member States in a regional context.
</t>
    </r>
    <r>
      <rPr>
        <i/>
        <sz val="12"/>
        <color theme="1"/>
        <rFont val="Calibri"/>
        <family val="2"/>
        <scheme val="minor"/>
      </rPr>
      <t xml:space="preserve">Category 3:  </t>
    </r>
    <r>
      <rPr>
        <sz val="12"/>
        <color theme="1"/>
        <rFont val="Calibri"/>
        <family val="2"/>
        <scheme val="minor"/>
      </rPr>
      <t>Insufficient quota exists at EU level. 
The choke is due to insufficient quota within the relevant sea basin to cover current catches or catches that cannot be otherwise reduced (e.g. by selectivity or avoidance), resulting in the total cessation of fishing of the flag vessels of a Member State or Member States.</t>
    </r>
  </si>
  <si>
    <r>
      <rPr>
        <b/>
        <sz val="12"/>
        <color theme="1"/>
        <rFont val="Calibri"/>
        <family val="2"/>
        <scheme val="minor"/>
      </rPr>
      <t>PART 3:</t>
    </r>
    <r>
      <rPr>
        <sz val="12"/>
        <color theme="1"/>
        <rFont val="Calibri"/>
        <family val="2"/>
        <scheme val="minor"/>
      </rPr>
      <t xml:space="preserve"> Solutions for choke problem
This part of the tool is meant to identify which mitigation tools are appropriate for each stock/fishery and how and to what extent the available tools can reduce the deficit between catch and quota. At the end of this section (Row 53), an estimatation is required of how much of the choke problem is left after implementation of the mitigation options.
Please indicate, by country, if the action would be useful ("Y", "N" or unknown "?").
Use “SBL” if the exemption is applicable if the stock is not within safe biological limits
Use “0” for 0-TAC stocks
</t>
    </r>
  </si>
  <si>
    <r>
      <rPr>
        <b/>
        <sz val="12"/>
        <color theme="1"/>
        <rFont val="Calibri"/>
        <family val="2"/>
        <scheme val="minor"/>
      </rPr>
      <t>Use the M to P columns for further clarification:</t>
    </r>
    <r>
      <rPr>
        <sz val="12"/>
        <color theme="1"/>
        <rFont val="Calibri"/>
        <family val="2"/>
        <scheme val="minor"/>
      </rPr>
      <t xml:space="preserve">
</t>
    </r>
    <r>
      <rPr>
        <b/>
        <sz val="12"/>
        <color theme="1"/>
        <rFont val="Calibri"/>
        <family val="2"/>
        <scheme val="minor"/>
      </rPr>
      <t xml:space="preserve">M: Economic impact </t>
    </r>
    <r>
      <rPr>
        <sz val="12"/>
        <color theme="1"/>
        <rFont val="Calibri"/>
        <family val="2"/>
        <scheme val="minor"/>
      </rPr>
      <t xml:space="preserve">
Please indicate whether the application of the mitigation action would have an economic consequences that may impede the effectiveness of the tool
</t>
    </r>
    <r>
      <rPr>
        <b/>
        <sz val="12"/>
        <color theme="1"/>
        <rFont val="Calibri"/>
        <family val="2"/>
        <scheme val="minor"/>
      </rPr>
      <t xml:space="preserve">N: Reason for using the action </t>
    </r>
    <r>
      <rPr>
        <sz val="12"/>
        <color theme="1"/>
        <rFont val="Calibri"/>
        <family val="2"/>
        <scheme val="minor"/>
      </rPr>
      <t xml:space="preserve">
Please specify why the mitigation action may be relevant and has the potential for successful implementation. 
</t>
    </r>
    <r>
      <rPr>
        <b/>
        <sz val="12"/>
        <color theme="1"/>
        <rFont val="Calibri"/>
        <family val="2"/>
        <scheme val="minor"/>
      </rPr>
      <t xml:space="preserve">O: Reason for not using the action </t>
    </r>
    <r>
      <rPr>
        <sz val="12"/>
        <color theme="1"/>
        <rFont val="Calibri"/>
        <family val="2"/>
        <scheme val="minor"/>
      </rPr>
      <t xml:space="preserve">
Please specify why the action may be not be relevant and as a result has little potential for successful implementation. This discription may include the potential "knock-on" effect of a tool on other stocks and between fisheries.
</t>
    </r>
    <r>
      <rPr>
        <b/>
        <sz val="12"/>
        <color theme="1"/>
        <rFont val="Calibri"/>
        <family val="2"/>
        <scheme val="minor"/>
      </rPr>
      <t>P: Responsibility</t>
    </r>
    <r>
      <rPr>
        <sz val="12"/>
        <color theme="1"/>
        <rFont val="Calibri"/>
        <family val="2"/>
        <scheme val="minor"/>
      </rPr>
      <t xml:space="preserve">
Please indicate who should be responsible for the implementation of a specific action for it to be successful. Options include: Vessel, Producer Organisation, Member State, Regional MS Group, EC, Council of Ministers, Co-decision by Council/EP.</t>
    </r>
  </si>
  <si>
    <r>
      <t xml:space="preserve">The Choke Mitigation Tool is designed to identify and quantify choke situations, in order to develop contingency plans before the 1st of January 2019 when the full landing obligation is implemented    
The tool was originally developed by the NWWAC Advice Drafting Group on the Landing Obligation and has been fine-tuned after the NWWAC and NWW Member States Celtic Seas Expert Group (20-21th June). This is the seventh version and should be considered as a final template.    
</t>
    </r>
    <r>
      <rPr>
        <b/>
        <sz val="12"/>
        <color rgb="FFFF0000"/>
        <rFont val="Calibri"/>
        <family val="2"/>
        <scheme val="minor"/>
      </rPr>
      <t xml:space="preserve">Notes to the user   </t>
    </r>
    <r>
      <rPr>
        <sz val="12"/>
        <color theme="1"/>
        <rFont val="Calibri"/>
        <family val="2"/>
        <scheme val="minor"/>
      </rPr>
      <t xml:space="preserve">
The tool consists of 3 parts:   
</t>
    </r>
    <r>
      <rPr>
        <b/>
        <sz val="12"/>
        <color theme="1"/>
        <rFont val="Calibri"/>
        <family val="2"/>
        <scheme val="minor"/>
      </rPr>
      <t>PART 1</t>
    </r>
    <r>
      <rPr>
        <sz val="12"/>
        <color theme="1"/>
        <rFont val="Calibri"/>
        <family val="2"/>
        <scheme val="minor"/>
      </rPr>
      <t xml:space="preserve">: Stock Identification  
• A separate worksheet is created for each individual stocks, which is managed by an EC TAC. The stock being described should be entered in first grey row of the worksheet (row 1).
</t>
    </r>
  </si>
  <si>
    <t>Nursery areas are known along the SW coast from Ireland. These and similar areas could be closed to protect juvenile stages</t>
  </si>
  <si>
    <t>Due to the shape of the fish increasing mesh size will lead to substanieal lossess of other valuable/markateble fish</t>
  </si>
  <si>
    <t>SBL</t>
  </si>
  <si>
    <t>Closures of spawning sites would have adverse impact on small gillnetters</t>
  </si>
  <si>
    <t>Y (trawl) N (BT)</t>
  </si>
  <si>
    <t>Y (bycatch)</t>
  </si>
  <si>
    <t>Possible scope for increase in mesh size in TR1 fishery</t>
  </si>
  <si>
    <t>Assuming an appropriate donor stocks is available</t>
  </si>
  <si>
    <t>Ongoing Spanish studies in the Bay of Biscay to test the effect of grids on hake catches</t>
  </si>
  <si>
    <t>Ongoing Spanish studies in the Bay of Biscay to test the effect of LEDs and cameras on hake catches</t>
  </si>
  <si>
    <t>No scientific evidence</t>
  </si>
  <si>
    <t xml:space="preserve">Ongoing Spanish studies in the Bay of Biscay to reduce megrim catches by using  LEDs </t>
  </si>
  <si>
    <t>A benhmark will take place in the near future, this could lead to a category 1 ICES stock which has a higher level of certainty on the status of the stock</t>
  </si>
  <si>
    <t>ICES category 3 species. Changes in reference point will unlike change in the near future</t>
  </si>
  <si>
    <t>BY-CATCH</t>
  </si>
  <si>
    <t>Legal constraints to use the pulse trawl, has social and economic considerations</t>
  </si>
  <si>
    <t xml:space="preserve">Target species </t>
  </si>
  <si>
    <t>ICES category 3 stock</t>
  </si>
  <si>
    <t>Y (7fg)</t>
  </si>
  <si>
    <t>Biologically acceptable: no known spawnig aggreagations in 7.hjk</t>
  </si>
  <si>
    <t>Could work as in-year fix for the bycatches</t>
  </si>
  <si>
    <t>Included in NWWAC advice. Currently under evaluation by STECF. Similar example like dab and flounder in the North Sea</t>
  </si>
  <si>
    <t>Discarded fish does not consist of juvenile fish (ICES advice shows length distribution &gt;20cm)</t>
  </si>
  <si>
    <t>Flemish panel is used by the BE fleet to minimize catches of undersized sole as part of the DM exemption</t>
  </si>
  <si>
    <t>Preliminary research from other areas show indication for low levels of survival</t>
  </si>
  <si>
    <t>Uptake is limited due to the mixed fisheries</t>
  </si>
  <si>
    <t>It is already a multi-species TAC, plus many of the species are data poor</t>
  </si>
  <si>
    <t xml:space="preserve">Revise TAC areas </t>
  </si>
  <si>
    <t xml:space="preserve">As part of the alternative management strategy (see NWWAC advice) </t>
  </si>
  <si>
    <t xml:space="preserve">Catches of juvenile skates and rays are minimal. </t>
  </si>
  <si>
    <t>No EU study ongoing. Trials outside EU are done using magnets. Questionable with the towing speed</t>
  </si>
  <si>
    <t>TAC is already combined</t>
  </si>
  <si>
    <t xml:space="preserve">Exempting zero TAC </t>
  </si>
  <si>
    <t>European Commission, Council of Ministers</t>
  </si>
  <si>
    <t xml:space="preserve">Possible short-term fix in some fisheries, e.g. by-catch in nephrops fisheries </t>
  </si>
  <si>
    <t>No</t>
  </si>
  <si>
    <t xml:space="preserve">Sedentary species (behavioural response not applicable) </t>
  </si>
  <si>
    <t xml:space="preserve">Surplus quota has traditionally been swapped for other species. </t>
  </si>
  <si>
    <t>Swapping already takes place.  If the full top-up is granted, the deficit of certain MS could be compensated by surplus of other MS. There may be quota transfer to area 8.</t>
  </si>
  <si>
    <t>Provides some flexibility, e.g. ANG/LEZ/HKE</t>
  </si>
  <si>
    <t>Trevose box is in place to protect spawning aggregation, closure of other spawning areas might contribute furtHer.</t>
  </si>
  <si>
    <t>RTCs for spawning aggregations would be possible</t>
  </si>
  <si>
    <t>Difficult administratively</t>
  </si>
  <si>
    <t>Yes</t>
  </si>
  <si>
    <t>Mesh size would have to be increased significantly leading to loss of marketable catch of other species e.g. HAD/WHG</t>
  </si>
  <si>
    <t xml:space="preserve">Possible scope in TR1 and TR2 fisheries </t>
  </si>
  <si>
    <t>Possible scope in TR2 fisheries for Nephrops</t>
  </si>
  <si>
    <t>Losses of marketable catch of other species</t>
  </si>
  <si>
    <t>Possible scope in directed haddock fisheries using raised footrope trawls</t>
  </si>
  <si>
    <t xml:space="preserve">TAC highly variable between years which can limit swapping </t>
  </si>
  <si>
    <t>No biological basis</t>
  </si>
  <si>
    <t>Widely dispersed. Difficult to close areas with specific spatial or temporal aggregations</t>
  </si>
  <si>
    <t>Aggregations of juveniles known to occur so use of RTC may be possible</t>
  </si>
  <si>
    <t>Difficult to administer</t>
  </si>
  <si>
    <t>Some evidence that escape panels can be used to improve size selectivity. The use of such panels may be an alternative to fisheries being choked prematurely</t>
  </si>
  <si>
    <t>Some evidence that cutaway trawls can be used to improve species selectivity. The use of such trawls may be an alternative to fisheries being choked prematurely</t>
  </si>
  <si>
    <t>A negative impact  as there would be a loss of marketable fish.</t>
  </si>
  <si>
    <t>Swapping already takes place.  If the full top-up is granted, the deficit of certain MS could be compensated by surplus of other MS. There may be quota transfer to areas 4 and 8..</t>
  </si>
  <si>
    <t>Swapping is further complicated by the transfer between other areas (4 and 8). Surplus quota available for swapping but reliant on MS needing quota having other species to swap for HKE</t>
  </si>
  <si>
    <t>Possible short-term fix in some fisheries e.g. by-catch hake in pelagic fisheries</t>
  </si>
  <si>
    <t>Little</t>
  </si>
  <si>
    <t>-</t>
  </si>
  <si>
    <t>A negative impact as there would be a loss of marketable fish and other species</t>
  </si>
  <si>
    <t>Ongoing Spanish studies in the Bay of Biscay to test the effect of different configurations.
Megrim catches may potentially eliminated in the Nephrops fishery by using sorting grids or seperator trawls</t>
  </si>
  <si>
    <t>May be possible in fisheries where megrim are by-catch.</t>
  </si>
  <si>
    <t>Megrim is an ICES category 3 stock.</t>
  </si>
  <si>
    <t>Not applicable as full TAC is under utilised</t>
  </si>
  <si>
    <t>The Trevose box closure is already in place to protect juvenile cod. Spawning season for plaice overlaps so may benefit from this closure.</t>
  </si>
  <si>
    <t xml:space="preserve">A significant negative impact in the BTT fisheries targetting sole and also in trawl fisheries where plaice is a by-catch and increasing mesh size would lead to losses of marketable fish and other species. </t>
  </si>
  <si>
    <t>Plaice catches may potentially eliminated in the Nephrops fishery by using sorting grids or seperator trawls. The Flemish panel used in BTT fisheries to improve the selectivity for sole may also have benefits for plaice.</t>
  </si>
  <si>
    <t>May be possible in trawl fisheries where plaice are by-catch.</t>
  </si>
  <si>
    <t>Plaice is an ICES category 3 stock</t>
  </si>
  <si>
    <t>Preliminarry studies shows potential for high survival exemption for plaice</t>
  </si>
  <si>
    <t>Doesn't solve problem of lack of quota</t>
  </si>
  <si>
    <t>Knock-on effects for other spp</t>
  </si>
  <si>
    <t>Yes - costs for switching to pulse trawl</t>
  </si>
  <si>
    <t>Widely dispersed and only caught as by-catch in most fisheries</t>
  </si>
  <si>
    <t>No known devices</t>
  </si>
  <si>
    <t>Possible short-term fix in fisheries where sole is a by-catch</t>
  </si>
  <si>
    <t>HS exemption is in place for inshore vessels using 80-99 mm otter trawl gears in area 7.d. Potential to extent this exemption to other areas and other gear types</t>
  </si>
  <si>
    <t>Research limited to one fisheries and one gear type</t>
  </si>
  <si>
    <t xml:space="preserve">Flemish panel is used by the BE fleet in area 7.fg could also be used to minimize catches of undersized sole in area 7.hjk </t>
  </si>
  <si>
    <t xml:space="preserve">A significant negative impact in the BTT fisheries targetting sole and also in trawl fisheries where sole is a by-catch and increasing mesh size would lead to losses of marketable fish and other species. </t>
  </si>
  <si>
    <t xml:space="preserve">In this area mesh size of excess of 100mm is often used therefore increasing mesh size further would lead to significant losses of marketable catch of other species. </t>
  </si>
  <si>
    <t>There is a surplus across MS</t>
  </si>
  <si>
    <t>May be combined with plaice as both are by-catch species in this area</t>
  </si>
  <si>
    <t>Not a long term solution</t>
  </si>
  <si>
    <t>No target fisheries should be allowed during spawning season</t>
  </si>
  <si>
    <t xml:space="preserve">Species dependent </t>
  </si>
  <si>
    <t>No Member State has excess quota. ICES provides species specific advice, so no data to calculate an uplift. Discard information is limited.</t>
  </si>
  <si>
    <t>It is already a multi-species TAC so could be considered already to be an other quota</t>
  </si>
  <si>
    <t xml:space="preserve">Complex because there are multiple species some of which are targetted and some of which are caught only as by-catch. </t>
  </si>
  <si>
    <t>Complex because there are multiple species</t>
  </si>
  <si>
    <t>Preliminarry studies shows potential for high survival exemption for some species of skates and rays with some gear types</t>
  </si>
  <si>
    <t xml:space="preserve">Assumes HS therefore there is a risk of unaccounted fishing mortality. </t>
  </si>
  <si>
    <t>Includes 7.d catches</t>
  </si>
  <si>
    <t>Displacement into other areas may have knonk-on economic impacts on a range of fleets</t>
  </si>
  <si>
    <t>Appropriate in Nephrops fisheries and mixed demersal fisheries where aggregations of juvenile whiting can be common. May also be appropriate in pelagic fisheries where whiting by-catch can be an issue</t>
  </si>
  <si>
    <t xml:space="preserve">There is overall room for improvement of selectivity particularly in fisheries where whiting is a by-catch but
options have to be investigated per métier </t>
  </si>
  <si>
    <t>Only UK has a small amount of excess quota to swap</t>
  </si>
  <si>
    <t>May provide some flexibility, e.g. COD/HAD/WHG</t>
  </si>
  <si>
    <t>Already in place, but discard rates are still far in excess od de minimis volume available</t>
  </si>
  <si>
    <t>Possible impacts on relative stability</t>
  </si>
  <si>
    <t xml:space="preserve">Merging the catches from VIId into the North Sea TAC may have some benefits and would match the current ICES assessment. </t>
  </si>
  <si>
    <t>Target and by-catch species with large volume of catch. To remove TAC would require alternative management measures which would be difficult to formulate in the short-term</t>
  </si>
  <si>
    <t>Knock-on effects for other spp. Increasing the volume of TAC will result in a reduction in the catch opportunities available.</t>
  </si>
  <si>
    <t xml:space="preserve">No known spawning or juvenile areas known </t>
  </si>
  <si>
    <t>Not appropriate for plaice</t>
  </si>
  <si>
    <t>None</t>
  </si>
  <si>
    <t>General conclusions</t>
  </si>
  <si>
    <t>General conclusions:</t>
  </si>
  <si>
    <t xml:space="preserve">General conclusions: </t>
  </si>
  <si>
    <t>Not appropriate for sole</t>
  </si>
  <si>
    <t>May be combined with sole as both are by-catch species in this area</t>
  </si>
  <si>
    <t xml:space="preserve">None </t>
  </si>
  <si>
    <t>Widely dispersed, area 7.f is a known spawning aggregation, but this is an important fishing ground. Closing this area would have a negative impact on many fisheries.</t>
  </si>
  <si>
    <t>Widely dispersed and only caught as by-catch in most fisheries. Area 7.f is a known spawning aggregation, but this is an important fishing ground. Closing this area would have a negative impact on many fisheries.</t>
  </si>
  <si>
    <t>Knock-on effects for other species</t>
  </si>
  <si>
    <t>Some species congregate in hotspots, sharing data to identify such hotspot could help fishermen to avoid these species</t>
  </si>
  <si>
    <t>Catches of Skates and Rays may be potentially eliminated in some fisheries where skates and rays are a by-catch by using sorting grids or seperator trawls e.g. in nephrops fisheries</t>
  </si>
  <si>
    <t xml:space="preserve">May be possible to redefine management areas for some species (NWWAC advice) </t>
  </si>
  <si>
    <t>Plaice is caught is distinct areas, there may be potential to close these hotspots</t>
  </si>
  <si>
    <t>Plaice is caught is distinct areas, information could be shared among skippers to avoid such hotspots</t>
  </si>
  <si>
    <t>Ttreat skates and rays as prohibited, as part of alternative mgnt strategy. On the condition that data collection is secured as the aim would be to move them from a data-limited stock into cat 1 ICES stock</t>
  </si>
  <si>
    <t>Most catches in the Celtic Sea occur east of 11 degrees and spawning and juvenile aggregations are known to some extent in this area so putting in place temporal or spatial closures may be an option. Feeding aggregations could be protected in pelagic fisheries.</t>
  </si>
  <si>
    <t>Improving selectivity to reduce discards of whiting may result in losses of marketable whiting and also other species.</t>
  </si>
  <si>
    <t>Widely dispersed and spawning aggregations unknown</t>
  </si>
  <si>
    <t>Does not solve problem of lack of quota</t>
  </si>
  <si>
    <r>
      <rPr>
        <i/>
        <sz val="11"/>
        <color theme="1"/>
        <rFont val="Calibri"/>
        <family val="2"/>
        <scheme val="minor"/>
      </rPr>
      <t>De minimis</t>
    </r>
    <r>
      <rPr>
        <sz val="11"/>
        <color theme="1"/>
        <rFont val="Calibri"/>
        <family val="2"/>
        <scheme val="minor"/>
      </rPr>
      <t xml:space="preserve"> will not solve the issue due to high discard rates</t>
    </r>
  </si>
  <si>
    <t xml:space="preserve">There would be a loss of marketable fish and other, smaller species. </t>
  </si>
  <si>
    <t>Alternative to fishery being choked prematurely. Wide variety of approaches have been trialled and may have application in specific fisheries</t>
  </si>
  <si>
    <t>No known devices currently</t>
  </si>
  <si>
    <t>Possible congregation in hotspots occur, sharing data to identify such hotspot could help fishermen to avoid these species</t>
  </si>
  <si>
    <t>Studies looking at the effect of trawl modifications usually don’t investigate the effect on skates and rays. Potentially there are options</t>
  </si>
  <si>
    <t>Size grids used in Nambian anglerfish fishery, possible groundgear modifications</t>
  </si>
  <si>
    <t>Possible groundgear modifcations</t>
  </si>
  <si>
    <t xml:space="preserve">no swimbladder - highly dependent on depth and tow length. Tagging studies suggest low survival </t>
  </si>
  <si>
    <t>Possible loss of other species</t>
  </si>
  <si>
    <t xml:space="preserve">Unknown impact on other target species </t>
  </si>
  <si>
    <t>ICES data shows discards of both juveniles and smaller marketable fish, selectivity will help resolve some but not over quota issue</t>
  </si>
  <si>
    <t>Loss of other species</t>
  </si>
  <si>
    <t>Possible short-term fix in some fisheries</t>
  </si>
  <si>
    <t>Bycatch quota</t>
  </si>
  <si>
    <t xml:space="preserve">Combine TAC of e.g. sole, anglerfish, skates and rays and megrim </t>
  </si>
  <si>
    <r>
      <t>d</t>
    </r>
    <r>
      <rPr>
        <b/>
        <i/>
        <sz val="16"/>
        <rFont val="Calibri"/>
        <family val="2"/>
        <scheme val="minor"/>
      </rPr>
      <t xml:space="preserve">e minimis </t>
    </r>
    <r>
      <rPr>
        <b/>
        <sz val="16"/>
        <rFont val="Calibri"/>
        <family val="2"/>
        <scheme val="minor"/>
      </rPr>
      <t>(based on combined TACs)</t>
    </r>
  </si>
  <si>
    <t xml:space="preserve">54% - TR1 </t>
  </si>
  <si>
    <t xml:space="preserve">40% - TR2 </t>
  </si>
  <si>
    <t xml:space="preserve">79% - TR2 </t>
  </si>
  <si>
    <t>11% - TR1</t>
  </si>
  <si>
    <t>39% - BT2</t>
  </si>
  <si>
    <t>19% - TR2</t>
  </si>
  <si>
    <t>36% - TR1</t>
  </si>
  <si>
    <t>23% - TR1</t>
  </si>
  <si>
    <t>58% - BT2</t>
  </si>
  <si>
    <t>42% - TR2</t>
  </si>
  <si>
    <t>3% - TR2</t>
  </si>
  <si>
    <t>93% - TR1</t>
  </si>
  <si>
    <t>43% - BT2</t>
  </si>
  <si>
    <t>38% - TR1</t>
  </si>
  <si>
    <t>46% - TR2</t>
  </si>
  <si>
    <t>42% - BT2</t>
  </si>
  <si>
    <t>38% - TR2</t>
  </si>
  <si>
    <t>50% - TR2</t>
  </si>
  <si>
    <t>41% - TR1</t>
  </si>
  <si>
    <t>24% - TR1</t>
  </si>
  <si>
    <t>76% - TR2</t>
  </si>
  <si>
    <t>64% - TR2</t>
  </si>
  <si>
    <t>35% - BT2</t>
  </si>
  <si>
    <t>88% - BT2</t>
  </si>
  <si>
    <t>11% - TR2</t>
  </si>
  <si>
    <t>16% - TR1</t>
  </si>
  <si>
    <t>81% - TR1</t>
  </si>
  <si>
    <t>66% - TR1</t>
  </si>
  <si>
    <t>30% - TR2</t>
  </si>
  <si>
    <t>22% - TR1</t>
  </si>
  <si>
    <t>70% - TR2</t>
  </si>
  <si>
    <t>98% - BT2</t>
  </si>
  <si>
    <t>66% - TR2</t>
  </si>
  <si>
    <t>11% - GN1</t>
  </si>
  <si>
    <t>52% - TR2</t>
  </si>
  <si>
    <t>12% - BT2</t>
  </si>
  <si>
    <t>100% - TR1</t>
  </si>
  <si>
    <t>29% - TR2</t>
  </si>
  <si>
    <t>55% - TR1</t>
  </si>
  <si>
    <t>Cod will potentially be a choke species for IE and UK as well as for NL due to by-catch in pelagic fisheries.  Avoidance, by-catch selectivity and swapping can reduce the risk of choking but may not solve the problem entirely. The TAC has been reduced in the recent years, so the risk of choking may have increased. Risk of residual issues for several MS without quota swaps as other available tools not likely to reduce the risk of choking</t>
  </si>
  <si>
    <r>
      <t xml:space="preserve">Plaice will potentially be a choke species for BE, FR, IE and to a lesser extent UK, and there are  likely to be significant economic impacts across Member States. An exemption based on high survivability would alleviate any risk of plaice choking fisheries but research is still on going to confirm this is an option. Improvements in selectivity (particularly using the pulse trawl)  and avoidance measures may also reduce the risk of choking if a high survivability exemption cannot be shown to be applicable for plaice. However, in this case there remains a high risk of plaice choking multiple fisheries. </t>
    </r>
    <r>
      <rPr>
        <b/>
        <sz val="18"/>
        <color rgb="FFFF0000"/>
        <rFont val="Calibri"/>
        <family val="2"/>
        <scheme val="minor"/>
      </rPr>
      <t/>
    </r>
  </si>
  <si>
    <t>Sole is a potential choke for BE, FR and IE. An extension of the existing exemption based on high survivability would alleviate any risk of sole choking fisheries but research is still on going to confirm this is an option. Improvements in selectivity  and the existing DM may also reduce the risk of choking if a high survivability exemption cannot be shown to be applicable for all fisheries where sole is caught. ISF may also be potentially used to reduce the risk of choking. High risk of residual issues remains but a combination of tools  are available that will  reduce this risk</t>
  </si>
  <si>
    <t>Skates and rays are highly likely to choke multiple fisheries (both targeting and catching skates and rays as a bycatch)  and there are  likely to be significant economic impacts across Member States. There are significant issues with the catch data for many species and this makes it difficult to calculate the appropriate TAC top-up to cover discards which increases the risk of choking. Splitting the TAC by species while scientifically possible may create multiple choke species. However, avoidance measures and a possible exemption on the basis of high survivability for some species and certain gear types may potentially reduce the risk of skates and rays being choke species. Additonally, alternative management measures such as exempting zero TAC stocks may be an option. Residual choke issues is highly likely</t>
  </si>
  <si>
    <t>Haddock are highly likely to choke multiple fisheries (both targeting and catching haddock as a bycatch)  and there are  likely to be significant economic impacts across Member States. This would include pelagic fisheries, mixed demersal and Nephrops trawlers even with relatively small haddock bycatch.  Available mitigation actions will not fully resolve the problems. Improving selectivity is possible but will not resolve quota induced discards which account for approximately 50% of the discards. Residual choke issues are highly likely.</t>
  </si>
  <si>
    <t>Sole will potentially be a choke species for BE and FR. An extention of the existing exemption based on high survivability would alleviate any risk of sole choking fisheries but research is still on going to confirm this is an option. Alternatively, as sole is only a by-catch it may be applicable to remove the TAC, but this would be dependent on alternative management measures being put in place to ensure mortality would not increase. Quota swaps may also reduce the risk of choking but is reliant on MS having quota of other species to swap. Risk of residual issues for several MS although risk could be reduced through high survivability exemption or removing TAC</t>
  </si>
  <si>
    <t xml:space="preserve">Low risk as a choke species. Discards are very low. Quota uptake is low for most MS accept IE (almost 100%) and there is a large surplus of quota that could be swapped.
</t>
  </si>
  <si>
    <t>Hake will potentially be a choke species for ES and to a lesser extent IE. Quota swapping may help to alleviate the risk of hake choking certain fisheries e.g. Spanish targeted fisheries and by-catches in pelagic fisheries. Improvements in selectivity, avoidance measures, interspecies flexibility and the use of DM may all potentially help to reduce the risk of choking.  Hake have the potential to be a particulair problem for the stock will cause a problem in pelagic fisheries. Risk of residual issues remains for several MS without quota swaps although other tools available to reduce risk</t>
  </si>
  <si>
    <r>
      <t xml:space="preserve">Plaice will potentially be a choke species for FR and to a lesser extent UK. An exemption based on high survivability would alleviate any risk of plaice choking fisheries but research is still on going to confirm this is an option. Improvements in selectivity (particulalry using the pulse trawl) and avoidance measures may also reduce the risk of choking if a high survivability exemption cannot be shown to be applicable for plaice. However, a significant risk remains for several MS of plaice choking multiple fisheries. </t>
    </r>
    <r>
      <rPr>
        <b/>
        <sz val="18"/>
        <color rgb="FFFF0000"/>
        <rFont val="Calibri"/>
        <family val="2"/>
        <scheme val="minor"/>
      </rPr>
      <t/>
    </r>
  </si>
  <si>
    <r>
      <rPr>
        <b/>
        <sz val="12"/>
        <color theme="1"/>
        <rFont val="Calibri"/>
        <family val="2"/>
        <scheme val="minor"/>
      </rPr>
      <t>PART 2:</t>
    </r>
    <r>
      <rPr>
        <sz val="12"/>
        <color theme="1"/>
        <rFont val="Calibri"/>
        <family val="2"/>
        <scheme val="minor"/>
      </rPr>
      <t xml:space="preserve"> Quantifying the choke problem (based on 2015 data)
This part of the tool compares the level of catches (landings plus discards) with the available quota across the relevant Member States in order to provide an indication of the likely surplus or deficit between catches and quota availability.  
• The analysis is based on 2015 catch and landings data from the STECF database. At the time of completing this table, this was the most recent and complete catch data available (STECF database https://stecf.jrc.ec.europa.eu/dd/effort/graphs-annex)
• Please note that for some stocks the discard estimates are calculated based on STECF effort areas, which may differ from the TAC management areas, like plaice and sole in area 7.hjk. In these cases, ICES catch data has been used. 
• The quality of the calculations depends on the quality of the available discard data. 
• The assumption is made that the full TAC top-ups will be applied to the initial TAC. The TAC adjustment has been calculated using the methodology used in the previous two years by the Commission, using ICES discard rates (ICES advice 2016) </t>
    </r>
  </si>
  <si>
    <r>
      <t>• Row 22: Highlights the type of choke using the categorisation discribed above 
• Row</t>
    </r>
    <r>
      <rPr>
        <sz val="12"/>
        <rFont val="Calibri"/>
        <family val="2"/>
        <scheme val="minor"/>
      </rPr>
      <t xml:space="preserve"> 22: Indicates for each Member State whether this stock  is mainly caught as a target species, as a by-catch species, or both  
• Row 22-25: List the propo</t>
    </r>
    <r>
      <rPr>
        <sz val="12"/>
        <color theme="1"/>
        <rFont val="Calibri"/>
        <family val="2"/>
        <scheme val="minor"/>
      </rPr>
      <t>rtion of the species under consideration in the discards for the main fisheries of each Member State</t>
    </r>
  </si>
  <si>
    <r>
      <rPr>
        <b/>
        <sz val="12"/>
        <color theme="1"/>
        <rFont val="Calibri"/>
        <family val="2"/>
        <scheme val="minor"/>
      </rPr>
      <t xml:space="preserve">A. Avoidance actions: </t>
    </r>
    <r>
      <rPr>
        <sz val="12"/>
        <color theme="1"/>
        <rFont val="Calibri"/>
        <family val="2"/>
        <scheme val="minor"/>
      </rPr>
      <t xml:space="preserve">
• Closures of specific areas or depth ranges can be spatial, temporal (e.g. closure of spawning, nursery areas) or only restricted to certain gears. 
• Real-time closures to avoid certain hotspot areas of unwanted catch. 
• Real-time catch information shared among vessels to promote voluntary avoidance of certain 'hotspot' area would still be open for fishing and it would be the skipper's responsibility to decide whether it is advisable to fish in such an area.
</t>
    </r>
    <r>
      <rPr>
        <b/>
        <sz val="12"/>
        <color theme="1"/>
        <rFont val="Calibri"/>
        <family val="2"/>
        <scheme val="minor"/>
      </rPr>
      <t xml:space="preserve">B. Selectivity actions: 
</t>
    </r>
    <r>
      <rPr>
        <sz val="12"/>
        <color theme="1"/>
        <rFont val="Calibri"/>
        <family val="2"/>
        <scheme val="minor"/>
      </rPr>
      <t xml:space="preserve">Specific measures can be adopted by some fleets and there may be continuous scope for further improvements.
Selectivity devices are divided into two different categories: size and species selectivity measures. The former can be achieved by increasing the codend mesh size and/or installing escape panels. The latter refers to sorting devices, and trawl modifications. Knowledge of species specific behavioural responses can be used to increase gear selectivity for certain species, like the use of electric pulses or lights.  
</t>
    </r>
    <r>
      <rPr>
        <b/>
        <sz val="12"/>
        <color theme="1"/>
        <rFont val="Calibri"/>
        <family val="2"/>
        <scheme val="minor"/>
      </rPr>
      <t xml:space="preserve">C. Quota: 
</t>
    </r>
    <r>
      <rPr>
        <sz val="12"/>
        <color theme="1"/>
        <rFont val="Calibri"/>
        <family val="2"/>
        <scheme val="minor"/>
      </rPr>
      <t xml:space="preserve">TACs and quota setting measures that could contribute to the alleviation of choke situations:
1. Quota swaps and transfers. Swaps are already common practice between Member States, even without the landing obligation and these can play a role in dealing with choke situations, depending on the quota currency required to pay for the swaps and the incentives to make quota available. However, the analysis only shows that surplus quota is potentially available, it is up to the relevant MS to broker the deal. Some apparent surpluses could in fact be already used for swaps or other species and therefore wouldn't necessarily be available to reduce the risk for the identified species. 
2. Interspecies flexibility. This is possible if the non-target stock (which in this case would be a choke) is within safe biological limits (as defined in art 15 §8 and art 4 §18 of the Regulation (EU) 1380/2013).
3. Others Quota: Set a quota for “Other species”; Member States without quota could account for their unavoidable by-catch, as a percentage of the total TAC
4. Remove TAC: Review the number and type of TACs, especially for mixed fisheries, (e.g. remove bycatch species from the TAC regime taking account that defining what constitutes a "bycatch" species is difficult as the species may be a bycatch for one Member State but a targeted fisheries for another).
5. Merge TAC regions.
</t>
    </r>
    <r>
      <rPr>
        <b/>
        <sz val="12"/>
        <color theme="1"/>
        <rFont val="Calibri"/>
        <family val="2"/>
        <scheme val="minor"/>
      </rPr>
      <t/>
    </r>
  </si>
  <si>
    <r>
      <rPr>
        <b/>
        <sz val="12"/>
        <color theme="1"/>
        <rFont val="Calibri"/>
        <family val="2"/>
        <scheme val="minor"/>
      </rPr>
      <t xml:space="preserve">D. Exemptions: </t>
    </r>
    <r>
      <rPr>
        <sz val="12"/>
        <color theme="1"/>
        <rFont val="Calibri"/>
        <family val="2"/>
        <scheme val="minor"/>
      </rPr>
      <t xml:space="preserve">
1. High survivability exemptions. These are a possible solution, providing scientific evidence can support the exemption. However, providing such evidence is challenging.
2. De minimis exemptions. These are relevant where discards are relatively low and scientific evidence indicates that further selectivity is very difficult to achieve or to avoid disproportionate costs of handling unwanted catches. In mixed fisheries it may be possible to combine de minimis across a number of species to increase flexibilty. 
3. Any additional options not covered above including alternative management measures.</t>
    </r>
    <r>
      <rPr>
        <b/>
        <sz val="12"/>
        <color theme="1"/>
        <rFont val="Calibri"/>
        <family val="2"/>
        <scheme val="minor"/>
      </rPr>
      <t/>
    </r>
  </si>
  <si>
    <t>Not appropriate in BE beam trawl fishery and ES mixed demersal fisheries where catches of haddock are minimal and sporadic 
or in fisheries where discarding is generally of marketable fish and due to limited quota available. Difficult to administer.</t>
  </si>
  <si>
    <t xml:space="preserve"> This will be species and gear dependent</t>
  </si>
  <si>
    <t xml:space="preserve">Not appropriate in beam trawl fisheries and ES mixed demersal fisheries where catches of whiting are minimal and sporadic 
or in fisheries where discarding is generally of marketable fish and due to limited quota available (mainly IE). Would require additional resources at Member State level  </t>
  </si>
  <si>
    <t>Due to the very high level of discarding, whiting has the potential to choke multiple fisheries (both targeting and catching whiting as a bycatch) and there are likely to be significant economic impacts across Member States. This would include pelagic fisheries, mixed demersal and Nephrops trawlers even with relatively small whiting bycatch.  However, available mitigation actions have the potential to reduce the impacts significantly. Improving selectivity provides the most potential to reduce the risk of choking  particularly where whiting is a by-catch. Increasing selectivity is likely to lead to losses in revenue from catches of whiting foregone. The use of avoidance measures as well de minimis may also address the problem. Moving the catches from 7.d into the North Sea TAC to match the current assessment may also reduce the problem in the Celtic Sea (e.g. the majority of catches by NL, BE are in 7.d) although may have knock-on impacts on the North Sea and simply move the risk of choke into this region. High risk of residual issues remains but a combination of tools  are available that will  reduce this risk</t>
  </si>
  <si>
    <t>anglerfish, megrim and hake could possible be combined</t>
  </si>
  <si>
    <t xml:space="preserve"> Gear dependent and supporting evidence would be required</t>
  </si>
  <si>
    <t xml:space="preserve">Merging TAC with VIIh,j,k is possible and may help to reduce the risk of choking for some MS </t>
  </si>
  <si>
    <t>May impact on relative stability</t>
  </si>
  <si>
    <t xml:space="preserve">Already in place. Given discard rates are quite low de minimis would alleviate some of the risk of choking. </t>
  </si>
  <si>
    <t xml:space="preserve">Management area covers the whole of area 6 and 7, plus quota exchange takes place between area 4 and 8.. </t>
  </si>
  <si>
    <t>Carries a high risk to those species where the TAC would be removed. Dependant on implementation of alternative stocks management measures</t>
  </si>
  <si>
    <t>May impact on relative stability and because both TACs are low this might not solve the problem for all MS</t>
  </si>
  <si>
    <t>99% - TR1</t>
  </si>
  <si>
    <t>87% - TR2</t>
  </si>
  <si>
    <t>13% - TR1</t>
  </si>
  <si>
    <t>99% - TR2</t>
  </si>
  <si>
    <t>95% - TR1</t>
  </si>
  <si>
    <t>30% - BT2</t>
  </si>
  <si>
    <t xml:space="preserve">34% - TR1 </t>
  </si>
  <si>
    <t>100% - BT2</t>
  </si>
  <si>
    <t>49% - GT1</t>
  </si>
  <si>
    <t>38% - LL1</t>
  </si>
  <si>
    <t>100% - GN1</t>
  </si>
  <si>
    <t>65% - GN1</t>
  </si>
  <si>
    <t>40% - LL1</t>
  </si>
  <si>
    <t>100% - LL1</t>
  </si>
  <si>
    <t>90% - BT2</t>
  </si>
  <si>
    <t>37% - TR1</t>
  </si>
  <si>
    <t>24% - TR2</t>
  </si>
  <si>
    <t>55% - BT2</t>
  </si>
  <si>
    <t>8% - TR1</t>
  </si>
  <si>
    <t>36% - TR2</t>
  </si>
  <si>
    <t>67% - BT2</t>
  </si>
  <si>
    <t>92% - TR2</t>
  </si>
  <si>
    <t>57% - TR2</t>
  </si>
  <si>
    <t>42% - TR1</t>
  </si>
  <si>
    <t>39% - TR2</t>
  </si>
  <si>
    <t xml:space="preserve">Combine TAC of e.g. plaice, anglerfish, skates and rays and megrim </t>
  </si>
  <si>
    <t xml:space="preserve">Combine TAC of e.g. sole, plaice, anglerfish and megrim </t>
  </si>
  <si>
    <t xml:space="preserve">Combine TAC of e.g. sole, plaice, anglerfish, and skates and rays </t>
  </si>
  <si>
    <t>Biologically not applicable. Management area covers the whole of area 7</t>
  </si>
  <si>
    <t>Preliminary research show the pulse trawl changes the catchability for plaice</t>
  </si>
  <si>
    <t xml:space="preserve">Combine TAC of e.g. sole, plaice, skates and rays and megrim </t>
  </si>
  <si>
    <t>Provides some flexibility, particularly in BTT fisheries e.g. PLE/SOL</t>
  </si>
  <si>
    <t>Target species, an important species subject to a large TAC and caught in multiple fisheries. Removing the TAC would require alternative management measures to be put in place which would be difficult and complex in practice</t>
  </si>
  <si>
    <t>Prohibited species</t>
  </si>
  <si>
    <t>Under certain limited circumstances may be an option</t>
  </si>
  <si>
    <t>Does not lead to better management of the stock, will only ensure catches can be discarded</t>
  </si>
  <si>
    <t>Final</t>
  </si>
  <si>
    <t>Anglerfish will potentially be a choke species for IE, UK, ES with significant economic impacts given the high value of the species and also that it is caught in multiple fisheries. Due to the specific characterists of the species there is little room to improve selectivity and avoidance is difficult as widely dispersed. Surplus quota available for swapping but reliant on MS needing quota having other species to swap for ANG. DM may act as a short term fix particulary in by-catch fisheries. Risk of residual issues for several MS without quota swaps as other available tools are not likely to reduce the risk of choking.</t>
  </si>
  <si>
    <t xml:space="preserve"> Biologically applicable: ICES WGCSE 2016 suggest that anglerfish assessments can be made for the whole Northern Shelf area combined  </t>
  </si>
  <si>
    <t>Anglerfish are an important species subject to a large TAC and caught in multiple fisheries. Management area covers the whole of area 7.
May impact on relative stability.</t>
  </si>
  <si>
    <t>Complex in practice, transfer and trading agrangments need to be agreed</t>
  </si>
  <si>
    <t>Megrim are potentially a choke species for the UK, which have extensive BTT fisheries for this species. However, the TAC is under utilised and several MS have a large surplus of quota that could potentially be swapped to alleviate the risk of megrim choking fisheries. This is reliant on the UK having quota of other species to swap. Improvements in selectivity may also be possible to reduce the risk of choking.  Risk of residual issues remains for the UK without quota swaps</t>
  </si>
  <si>
    <t>Low risk as a choke species. Discards are very low. Quota uptake is low for most MS except IE (almost 100%) and there is a large surplus of quota that could be swapped. IE currently very dependent on swaps. BE and NL have no quota. De minimis and high survivability exemptions are already in place in a  range of fisheries this should alleviate any future choke problems.</t>
  </si>
  <si>
    <t>Provides some flexibility, e.g. ANG/LEZ/HKE/HAD/POK</t>
  </si>
  <si>
    <t>#</t>
  </si>
  <si>
    <t>Carries a high risk to those species where the TAC would be removed. Dependant on implementation of alternative management measures</t>
  </si>
  <si>
    <t xml:space="preserve">Under the Landing Obligation for trawls and seines </t>
  </si>
  <si>
    <t>Under the Landing Obligation for trawls and seines, gill nets and long lines</t>
  </si>
  <si>
    <t>Under the Landing Obligation for trawls, seines, pots, traps and creels</t>
  </si>
  <si>
    <t xml:space="preserve">Under the Landing Obligation for beam trawls, trammel and gill nets </t>
  </si>
  <si>
    <t>Union TAC evolution</t>
  </si>
  <si>
    <t>2017 (t)</t>
  </si>
  <si>
    <t>2018 (t)</t>
  </si>
  <si>
    <t>Union TAC for 2016 (t)</t>
  </si>
  <si>
    <t>Initial quota share 2016 (%)</t>
  </si>
  <si>
    <t>Initial quota 2016 (t)</t>
  </si>
  <si>
    <t>Quota 2016 + uplift 2016 (t)</t>
  </si>
  <si>
    <t>Reported landings 2016 (t)</t>
  </si>
  <si>
    <t>Reported discards 2016 (t)</t>
  </si>
  <si>
    <t>Discard rates 2016 (%)</t>
  </si>
  <si>
    <t xml:space="preserve">Total catch 2016 (t) </t>
  </si>
  <si>
    <r>
      <t>Union TAC + full uplift 0%</t>
    </r>
    <r>
      <rPr>
        <sz val="18"/>
        <rFont val="Calibri"/>
        <family val="2"/>
        <scheme val="minor"/>
      </rPr>
      <t xml:space="preserve"> </t>
    </r>
    <r>
      <rPr>
        <sz val="16"/>
        <rFont val="Calibri"/>
        <family val="2"/>
        <scheme val="minor"/>
      </rPr>
      <t>(ICES discard rate 2016)</t>
    </r>
  </si>
  <si>
    <r>
      <t>Union TAC + full uplift 11.97%</t>
    </r>
    <r>
      <rPr>
        <sz val="18"/>
        <rFont val="Calibri"/>
        <family val="2"/>
        <scheme val="minor"/>
      </rPr>
      <t xml:space="preserve"> </t>
    </r>
    <r>
      <rPr>
        <sz val="16"/>
        <rFont val="Calibri"/>
        <family val="2"/>
        <scheme val="minor"/>
      </rPr>
      <t>(ICES discard rate 2016)</t>
    </r>
  </si>
  <si>
    <r>
      <t>Union TAC + full uplift 14%</t>
    </r>
    <r>
      <rPr>
        <sz val="18"/>
        <rFont val="Calibri"/>
        <family val="2"/>
        <scheme val="minor"/>
      </rPr>
      <t xml:space="preserve"> </t>
    </r>
    <r>
      <rPr>
        <sz val="16"/>
        <rFont val="Calibri"/>
        <family val="2"/>
        <scheme val="minor"/>
      </rPr>
      <t>(ICES discard rate 2016)</t>
    </r>
  </si>
  <si>
    <r>
      <t>Union TAC + full uplift 9.5%</t>
    </r>
    <r>
      <rPr>
        <sz val="18"/>
        <rFont val="Calibri"/>
        <family val="2"/>
        <scheme val="minor"/>
      </rPr>
      <t xml:space="preserve"> </t>
    </r>
    <r>
      <rPr>
        <sz val="16"/>
        <rFont val="Calibri"/>
        <family val="2"/>
        <scheme val="minor"/>
      </rPr>
      <t>(ICES discard rate 2016)</t>
    </r>
  </si>
  <si>
    <t>95% - Beam Trawls</t>
  </si>
  <si>
    <t>82% - Bottom Trawls</t>
  </si>
  <si>
    <t>5% - Bottom Trawls</t>
  </si>
  <si>
    <t>16% - Gillnets</t>
  </si>
  <si>
    <t>2% - Dredges</t>
  </si>
  <si>
    <t>75% - Bottom Trawls</t>
  </si>
  <si>
    <t>19% - Beam Trawls</t>
  </si>
  <si>
    <t>2% - Gillnets</t>
  </si>
  <si>
    <t>31% - Beam Trawls</t>
  </si>
  <si>
    <t>45% - Bottom Trawls</t>
  </si>
  <si>
    <t>23% - Gillnets</t>
  </si>
  <si>
    <t>99% - Bottom Trawls</t>
  </si>
  <si>
    <t>75% - Beam Trawls</t>
  </si>
  <si>
    <t>25% - Bottom Trawls</t>
  </si>
  <si>
    <t>83% - Trawls</t>
  </si>
  <si>
    <t>66% - Bottom Trawls</t>
  </si>
  <si>
    <t>13% - Gillnets</t>
  </si>
  <si>
    <t>13% - Beam Trawls</t>
  </si>
  <si>
    <t>100% - Bottom Trawls</t>
  </si>
  <si>
    <t>25% - Beam Trawls</t>
  </si>
  <si>
    <t>48% -  Gillnets</t>
  </si>
  <si>
    <r>
      <t>Union TAC + full uplift 34.33%</t>
    </r>
    <r>
      <rPr>
        <sz val="18"/>
        <rFont val="Calibri"/>
        <family val="2"/>
        <scheme val="minor"/>
      </rPr>
      <t xml:space="preserve"> </t>
    </r>
    <r>
      <rPr>
        <sz val="16"/>
        <rFont val="Calibri"/>
        <family val="2"/>
        <scheme val="minor"/>
      </rPr>
      <t>(ICES discard rate 2016)</t>
    </r>
  </si>
  <si>
    <r>
      <t>Union TAC + full uplift 24.75%</t>
    </r>
    <r>
      <rPr>
        <sz val="18"/>
        <rFont val="Calibri"/>
        <family val="2"/>
        <scheme val="minor"/>
      </rPr>
      <t xml:space="preserve"> </t>
    </r>
    <r>
      <rPr>
        <sz val="16"/>
        <rFont val="Calibri"/>
        <family val="2"/>
        <scheme val="minor"/>
      </rPr>
      <t>(ICES discard rate 2016)</t>
    </r>
  </si>
  <si>
    <r>
      <t>Union TAC + full uplift 69.54%</t>
    </r>
    <r>
      <rPr>
        <sz val="18"/>
        <rFont val="Calibri"/>
        <family val="2"/>
        <scheme val="minor"/>
      </rPr>
      <t xml:space="preserve"> </t>
    </r>
    <r>
      <rPr>
        <sz val="16"/>
        <rFont val="Calibri"/>
        <family val="2"/>
        <scheme val="minor"/>
      </rPr>
      <t>(ICES discard rate 2016)</t>
    </r>
  </si>
  <si>
    <r>
      <t>Union TAC + full uplift 35%</t>
    </r>
    <r>
      <rPr>
        <sz val="18"/>
        <rFont val="Calibri"/>
        <family val="2"/>
        <scheme val="minor"/>
      </rPr>
      <t xml:space="preserve"> </t>
    </r>
    <r>
      <rPr>
        <sz val="16"/>
        <rFont val="Calibri"/>
        <family val="2"/>
        <scheme val="minor"/>
      </rPr>
      <t>(ICES discard rate 2016 + pers com)</t>
    </r>
  </si>
  <si>
    <r>
      <t>Union TAC + full uplift 3%</t>
    </r>
    <r>
      <rPr>
        <sz val="18"/>
        <rFont val="Calibri"/>
        <family val="2"/>
        <scheme val="minor"/>
      </rPr>
      <t xml:space="preserve"> </t>
    </r>
    <r>
      <rPr>
        <sz val="16"/>
        <rFont val="Calibri"/>
        <family val="2"/>
        <scheme val="minor"/>
      </rPr>
      <t>(ICES discard rate 2016)</t>
    </r>
  </si>
  <si>
    <r>
      <t>Union TAC + full uplift 25%</t>
    </r>
    <r>
      <rPr>
        <sz val="18"/>
        <rFont val="Calibri"/>
        <family val="2"/>
        <scheme val="minor"/>
      </rPr>
      <t xml:space="preserve"> </t>
    </r>
    <r>
      <rPr>
        <sz val="16"/>
        <rFont val="Calibri"/>
        <family val="2"/>
        <scheme val="minor"/>
      </rPr>
      <t>(ICES discard rate 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</si>
</sst>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7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b/>
      <sz val="11"/>
      <color rgb="FFFF0000"/>
      <name val="Calibri"/>
      <family val="2"/>
      <scheme val="minor"/>
    </font>
    <font>
      <b/>
      <sz val="14"/>
      <name val="Calibri"/>
      <family val="2"/>
      <scheme val="minor"/>
    </font>
    <font>
      <b/>
      <sz val="14"/>
      <color rgb="FF008000"/>
      <name val="Calibri"/>
      <family val="2"/>
      <scheme val="minor"/>
    </font>
    <font>
      <b/>
      <sz val="14"/>
      <color rgb="FFFF0000"/>
      <name val="Calibri"/>
      <family val="2"/>
      <scheme val="minor"/>
    </font>
    <font>
      <sz val="11"/>
      <name val="Calibri"/>
      <family val="2"/>
      <scheme val="minor"/>
    </font>
    <font>
      <b/>
      <sz val="18"/>
      <color theme="1"/>
      <name val="Calibri"/>
      <family val="2"/>
      <scheme val="minor"/>
    </font>
    <font>
      <sz val="13"/>
      <color theme="1"/>
      <name val="Calibri"/>
      <family val="2"/>
      <scheme val="minor"/>
    </font>
    <font>
      <b/>
      <sz val="10"/>
      <color rgb="FFFF0000"/>
      <name val="Calibri"/>
      <family val="2"/>
      <scheme val="minor"/>
    </font>
    <font>
      <b/>
      <sz val="10"/>
      <color rgb="FF00B050"/>
      <name val="Calibri"/>
      <family val="2"/>
      <scheme val="minor"/>
    </font>
    <font>
      <sz val="16"/>
      <color rgb="FFFF0000"/>
      <name val="Calibri"/>
      <family val="2"/>
      <scheme val="minor"/>
    </font>
    <font>
      <i/>
      <sz val="13"/>
      <color rgb="FF0070C0"/>
      <name val="Calibri"/>
      <family val="2"/>
      <scheme val="minor"/>
    </font>
    <font>
      <sz val="11"/>
      <color rgb="FF0070C0"/>
      <name val="Calibri"/>
      <family val="2"/>
      <scheme val="minor"/>
    </font>
    <font>
      <b/>
      <sz val="18"/>
      <name val="Calibri"/>
      <family val="2"/>
      <scheme val="minor"/>
    </font>
    <font>
      <sz val="18"/>
      <color rgb="FFFF0000"/>
      <name val="Calibri"/>
      <family val="2"/>
      <scheme val="minor"/>
    </font>
    <font>
      <sz val="16"/>
      <color rgb="FF000000"/>
      <name val="Calibri"/>
      <family val="2"/>
      <scheme val="minor"/>
    </font>
    <font>
      <u/>
      <sz val="12"/>
      <color theme="10"/>
      <name val="Calibri"/>
      <family val="2"/>
      <scheme val="minor"/>
    </font>
    <font>
      <u/>
      <sz val="12"/>
      <color theme="11"/>
      <name val="Calibri"/>
      <family val="2"/>
      <scheme val="minor"/>
    </font>
    <font>
      <b/>
      <sz val="13"/>
      <name val="Calibri"/>
      <family val="2"/>
      <scheme val="minor"/>
    </font>
    <font>
      <sz val="18"/>
      <color theme="1"/>
      <name val="Calibri"/>
      <family val="2"/>
      <scheme val="minor"/>
    </font>
    <font>
      <b/>
      <sz val="16"/>
      <name val="Calibri"/>
      <family val="2"/>
      <scheme val="minor"/>
    </font>
    <font>
      <b/>
      <sz val="16"/>
      <color theme="1"/>
      <name val="Calibri"/>
      <family val="2"/>
      <scheme val="minor"/>
    </font>
    <font>
      <b/>
      <sz val="20"/>
      <name val="Calibri"/>
      <family val="2"/>
      <scheme val="minor"/>
    </font>
    <font>
      <sz val="18"/>
      <name val="Calibri"/>
      <family val="2"/>
      <scheme val="minor"/>
    </font>
    <font>
      <sz val="20"/>
      <name val="Calibri"/>
      <family val="2"/>
      <scheme val="minor"/>
    </font>
    <font>
      <b/>
      <sz val="20"/>
      <color theme="1"/>
      <name val="Calibri"/>
      <family val="2"/>
      <scheme val="minor"/>
    </font>
    <font>
      <i/>
      <sz val="16"/>
      <color rgb="FF0070C0"/>
      <name val="Calibri"/>
      <family val="2"/>
      <scheme val="minor"/>
    </font>
    <font>
      <b/>
      <sz val="26"/>
      <color theme="1"/>
      <name val="Calibri"/>
      <family val="2"/>
      <scheme val="minor"/>
    </font>
    <font>
      <b/>
      <sz val="36"/>
      <color theme="1"/>
      <name val="Calibri"/>
      <family val="2"/>
      <scheme val="minor"/>
    </font>
    <font>
      <b/>
      <i/>
      <sz val="16"/>
      <color theme="1"/>
      <name val="Calibri"/>
      <family val="2"/>
      <scheme val="minor"/>
    </font>
    <font>
      <b/>
      <sz val="13"/>
      <color rgb="FFFF0000"/>
      <name val="Calibri"/>
      <family val="2"/>
      <scheme val="minor"/>
    </font>
    <font>
      <sz val="9"/>
      <color indexed="81"/>
      <name val="Tahoma"/>
      <family val="2"/>
    </font>
    <font>
      <b/>
      <sz val="9"/>
      <color indexed="81"/>
      <name val="Tahoma"/>
      <family val="2"/>
    </font>
    <font>
      <b/>
      <sz val="18"/>
      <color rgb="FFFF0000"/>
      <name val="Calibri"/>
      <family val="2"/>
      <scheme val="minor"/>
    </font>
    <font>
      <sz val="16"/>
      <color theme="1"/>
      <name val="Calibri"/>
      <family val="2"/>
      <scheme val="minor"/>
    </font>
    <font>
      <sz val="16"/>
      <color rgb="FF00B050"/>
      <name val="Calibri"/>
      <family val="2"/>
      <scheme val="minor"/>
    </font>
    <font>
      <sz val="16"/>
      <name val="Calibri"/>
      <family val="2"/>
      <scheme val="minor"/>
    </font>
    <font>
      <sz val="14"/>
      <color indexed="81"/>
      <name val="Tahoma"/>
      <family val="2"/>
    </font>
    <font>
      <b/>
      <sz val="22"/>
      <color theme="1"/>
      <name val="Calibri"/>
      <family val="2"/>
      <scheme val="minor"/>
    </font>
    <font>
      <b/>
      <sz val="20"/>
      <color rgb="FFFF0000"/>
      <name val="Calibri"/>
      <family val="2"/>
      <scheme val="minor"/>
    </font>
    <font>
      <sz val="20"/>
      <color theme="1"/>
      <name val="Calibri"/>
      <family val="2"/>
      <scheme val="minor"/>
    </font>
    <font>
      <sz val="20"/>
      <color indexed="81"/>
      <name val="Tahoma"/>
      <family val="2"/>
    </font>
    <font>
      <b/>
      <sz val="12"/>
      <color theme="1"/>
      <name val="Calibri"/>
      <family val="2"/>
      <scheme val="minor"/>
    </font>
    <font>
      <b/>
      <sz val="28"/>
      <color theme="1"/>
      <name val="Calibri"/>
      <family val="2"/>
      <scheme val="minor"/>
    </font>
    <font>
      <sz val="26"/>
      <color theme="1"/>
      <name val="Calibri"/>
      <family val="2"/>
      <scheme val="minor"/>
    </font>
    <font>
      <b/>
      <sz val="12"/>
      <color rgb="FFFF0000"/>
      <name val="Calibri"/>
      <family val="2"/>
      <scheme val="minor"/>
    </font>
    <font>
      <i/>
      <sz val="18"/>
      <color theme="1"/>
      <name val="Calibri"/>
      <family val="2"/>
      <scheme val="minor"/>
    </font>
    <font>
      <i/>
      <sz val="18"/>
      <name val="Calibri"/>
      <family val="2"/>
      <scheme val="minor"/>
    </font>
    <font>
      <i/>
      <sz val="12"/>
      <color theme="1"/>
      <name val="Calibri"/>
      <family val="2"/>
      <scheme val="minor"/>
    </font>
    <font>
      <i/>
      <sz val="20"/>
      <name val="Calibri"/>
      <family val="2"/>
      <scheme val="minor"/>
    </font>
    <font>
      <sz val="18"/>
      <color rgb="FFFF00FF"/>
      <name val="Calibri"/>
      <family val="2"/>
      <scheme val="minor"/>
    </font>
    <font>
      <sz val="20"/>
      <color rgb="FFFF00FF"/>
      <name val="Calibri"/>
      <family val="2"/>
      <scheme val="minor"/>
    </font>
    <font>
      <sz val="12"/>
      <color theme="0" tint="-0.34998626667073579"/>
      <name val="Calibri"/>
      <family val="2"/>
      <scheme val="minor"/>
    </font>
    <font>
      <sz val="12"/>
      <color theme="1"/>
      <name val="Calibri"/>
      <family val="2"/>
      <scheme val="minor"/>
    </font>
    <font>
      <sz val="14"/>
      <name val="Calibri"/>
      <family val="2"/>
      <scheme val="minor"/>
    </font>
    <font>
      <sz val="14"/>
      <color theme="1"/>
      <name val="Calibri"/>
      <family val="2"/>
      <scheme val="minor"/>
    </font>
    <font>
      <sz val="18"/>
      <color theme="0" tint="-0.34998626667073579"/>
      <name val="Calibri"/>
      <family val="2"/>
      <scheme val="minor"/>
    </font>
    <font>
      <i/>
      <sz val="18"/>
      <color rgb="FFFF0000"/>
      <name val="Calibri"/>
      <family val="2"/>
      <scheme val="minor"/>
    </font>
    <font>
      <sz val="12"/>
      <color rgb="FFFF0000"/>
      <name val="Calibri"/>
      <family val="2"/>
      <scheme val="minor"/>
    </font>
    <font>
      <b/>
      <sz val="24"/>
      <color theme="1"/>
      <name val="Calibri"/>
      <family val="2"/>
      <scheme val="minor"/>
    </font>
    <font>
      <sz val="12"/>
      <color theme="0" tint="-0.499984740745262"/>
      <name val="Calibri"/>
      <family val="2"/>
      <scheme val="minor"/>
    </font>
    <font>
      <sz val="12"/>
      <name val="Calibri"/>
      <family val="2"/>
      <scheme val="minor"/>
    </font>
    <font>
      <b/>
      <sz val="11"/>
      <name val="Calibri"/>
      <family val="2"/>
      <scheme val="minor"/>
    </font>
    <font>
      <i/>
      <sz val="11"/>
      <color theme="1"/>
      <name val="Calibri"/>
      <family val="2"/>
      <scheme val="minor"/>
    </font>
    <font>
      <b/>
      <i/>
      <sz val="16"/>
      <name val="Calibri"/>
      <family val="2"/>
      <scheme val="minor"/>
    </font>
    <font>
      <sz val="11"/>
      <color indexed="81"/>
      <name val="Tahoma"/>
      <family val="2"/>
    </font>
    <font>
      <b/>
      <sz val="11"/>
      <color indexed="81"/>
      <name val="Tahoma"/>
      <family val="2"/>
    </font>
    <font>
      <sz val="11"/>
      <color rgb="FFFF0000"/>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4FDBB"/>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34">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thin">
        <color auto="1"/>
      </right>
      <top/>
      <bottom/>
      <diagonal/>
    </border>
    <border>
      <left style="medium">
        <color auto="1"/>
      </left>
      <right/>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right/>
      <top/>
      <bottom style="medium">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right style="thin">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indexed="64"/>
      </top>
      <bottom style="medium">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medium">
        <color indexed="64"/>
      </bottom>
      <diagonal/>
    </border>
    <border>
      <left style="medium">
        <color auto="1"/>
      </left>
      <right/>
      <top style="thin">
        <color auto="1"/>
      </top>
      <bottom/>
      <diagonal/>
    </border>
    <border>
      <left style="thin">
        <color auto="1"/>
      </left>
      <right style="thin">
        <color auto="1"/>
      </right>
      <top style="medium">
        <color indexed="64"/>
      </top>
      <bottom/>
      <diagonal/>
    </border>
    <border>
      <left style="medium">
        <color auto="1"/>
      </left>
      <right/>
      <top/>
      <bottom/>
      <diagonal/>
    </border>
    <border>
      <left/>
      <right style="thin">
        <color auto="1"/>
      </right>
      <top style="thin">
        <color auto="1"/>
      </top>
      <bottom style="medium">
        <color indexed="64"/>
      </bottom>
      <diagonal/>
    </border>
    <border>
      <left style="thin">
        <color auto="1"/>
      </left>
      <right style="thin">
        <color auto="1"/>
      </right>
      <top/>
      <bottom/>
      <diagonal/>
    </border>
  </borders>
  <cellStyleXfs count="21">
    <xf numFmtId="0" fontId="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10" fillId="0" borderId="0"/>
    <xf numFmtId="9" fontId="64" fillId="0" borderId="0" applyFont="0" applyFill="0" applyBorder="0" applyAlignment="0" applyProtection="0"/>
  </cellStyleXfs>
  <cellXfs count="403">
    <xf numFmtId="0" fontId="0" fillId="0" borderId="0" xfId="0"/>
    <xf numFmtId="0" fontId="0" fillId="4" borderId="0" xfId="0" applyFill="1"/>
    <xf numFmtId="0" fontId="0" fillId="0" borderId="8" xfId="0" applyBorder="1" applyAlignment="1">
      <alignment vertical="center"/>
    </xf>
    <xf numFmtId="0" fontId="16" fillId="3" borderId="8" xfId="0" applyFont="1" applyFill="1" applyBorder="1" applyAlignment="1">
      <alignment horizontal="center" vertical="center"/>
    </xf>
    <xf numFmtId="0" fontId="18" fillId="4" borderId="0" xfId="0" applyFont="1" applyFill="1" applyBorder="1" applyAlignment="1">
      <alignment vertical="center"/>
    </xf>
    <xf numFmtId="0" fontId="13" fillId="4" borderId="0" xfId="0" applyFont="1" applyFill="1" applyBorder="1" applyAlignment="1">
      <alignment horizontal="center" vertical="center"/>
    </xf>
    <xf numFmtId="0" fontId="0" fillId="4" borderId="0" xfId="0" applyFill="1" applyBorder="1" applyAlignment="1">
      <alignment vertical="center"/>
    </xf>
    <xf numFmtId="0" fontId="19" fillId="4" borderId="0" xfId="0" applyFont="1" applyFill="1" applyBorder="1" applyAlignment="1">
      <alignment horizontal="center" vertical="center"/>
    </xf>
    <xf numFmtId="0" fontId="18" fillId="4" borderId="0" xfId="0" applyFont="1" applyFill="1" applyAlignment="1">
      <alignment vertical="center"/>
    </xf>
    <xf numFmtId="0" fontId="20" fillId="4" borderId="0" xfId="0" applyFont="1" applyFill="1" applyBorder="1" applyAlignment="1">
      <alignment horizontal="center" vertical="center"/>
    </xf>
    <xf numFmtId="0" fontId="16" fillId="4" borderId="6" xfId="0" applyFont="1" applyFill="1" applyBorder="1" applyAlignment="1">
      <alignment horizontal="center" vertical="center"/>
    </xf>
    <xf numFmtId="0" fontId="0" fillId="4" borderId="6" xfId="0" applyFill="1" applyBorder="1" applyAlignment="1">
      <alignment vertical="center"/>
    </xf>
    <xf numFmtId="0" fontId="18" fillId="4" borderId="10" xfId="0" applyFont="1" applyFill="1" applyBorder="1" applyAlignment="1">
      <alignment vertical="center"/>
    </xf>
    <xf numFmtId="0" fontId="18" fillId="4" borderId="8" xfId="0" applyFont="1" applyFill="1" applyBorder="1" applyAlignment="1">
      <alignment vertical="center"/>
    </xf>
    <xf numFmtId="0" fontId="16" fillId="0" borderId="8" xfId="0" applyFont="1" applyBorder="1" applyAlignment="1">
      <alignment vertical="center" wrapText="1"/>
    </xf>
    <xf numFmtId="0" fontId="0" fillId="3" borderId="8" xfId="0" applyFill="1" applyBorder="1" applyAlignment="1">
      <alignment horizontal="center" vertical="center"/>
    </xf>
    <xf numFmtId="0" fontId="21" fillId="4" borderId="0" xfId="0" applyFont="1" applyFill="1" applyBorder="1" applyAlignment="1">
      <alignment horizontal="center" vertical="center"/>
    </xf>
    <xf numFmtId="0" fontId="0" fillId="4" borderId="0" xfId="0" applyFill="1" applyAlignment="1">
      <alignment vertical="center"/>
    </xf>
    <xf numFmtId="0" fontId="23" fillId="0" borderId="8" xfId="0" applyFont="1" applyBorder="1" applyAlignment="1">
      <alignment vertical="center" wrapText="1"/>
    </xf>
    <xf numFmtId="0" fontId="24" fillId="4" borderId="0" xfId="0" applyFont="1" applyFill="1" applyBorder="1"/>
    <xf numFmtId="0" fontId="25" fillId="4" borderId="0" xfId="0" applyFont="1" applyFill="1" applyBorder="1"/>
    <xf numFmtId="0" fontId="16" fillId="3" borderId="7" xfId="0" applyFont="1" applyFill="1" applyBorder="1" applyAlignment="1">
      <alignment horizontal="center" vertical="center"/>
    </xf>
    <xf numFmtId="0" fontId="0" fillId="4" borderId="14" xfId="0" applyFill="1" applyBorder="1"/>
    <xf numFmtId="0" fontId="0" fillId="4" borderId="14" xfId="0" applyFill="1" applyBorder="1" applyAlignment="1">
      <alignment vertical="center"/>
    </xf>
    <xf numFmtId="0" fontId="18" fillId="4" borderId="8" xfId="0" applyFont="1" applyFill="1" applyBorder="1" applyAlignment="1">
      <alignment vertical="center" wrapText="1"/>
    </xf>
    <xf numFmtId="0" fontId="22" fillId="4" borderId="8" xfId="0" applyFont="1" applyFill="1" applyBorder="1" applyAlignment="1">
      <alignment vertical="center" wrapText="1"/>
    </xf>
    <xf numFmtId="0" fontId="29" fillId="4" borderId="10" xfId="0" applyFont="1" applyFill="1" applyBorder="1" applyAlignment="1">
      <alignment vertical="center"/>
    </xf>
    <xf numFmtId="0" fontId="29" fillId="4" borderId="12" xfId="0" applyFont="1" applyFill="1" applyBorder="1" applyAlignment="1">
      <alignment vertical="center"/>
    </xf>
    <xf numFmtId="0" fontId="29" fillId="4" borderId="8" xfId="0" applyFont="1" applyFill="1" applyBorder="1" applyAlignment="1">
      <alignment vertical="center"/>
    </xf>
    <xf numFmtId="0" fontId="16" fillId="3" borderId="9" xfId="0" applyFont="1" applyFill="1" applyBorder="1" applyAlignment="1">
      <alignment horizontal="center" vertical="center"/>
    </xf>
    <xf numFmtId="0" fontId="0" fillId="3" borderId="9" xfId="0" applyFill="1" applyBorder="1" applyAlignment="1">
      <alignment horizontal="center" vertical="center"/>
    </xf>
    <xf numFmtId="0" fontId="16" fillId="3" borderId="16" xfId="0" applyFont="1" applyFill="1"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13" fillId="4" borderId="16" xfId="0" applyFont="1" applyFill="1" applyBorder="1" applyAlignment="1">
      <alignment vertical="center" wrapText="1"/>
    </xf>
    <xf numFmtId="0" fontId="13" fillId="4" borderId="16" xfId="0" applyFont="1" applyFill="1" applyBorder="1" applyAlignment="1">
      <alignment vertical="center"/>
    </xf>
    <xf numFmtId="0" fontId="29" fillId="4" borderId="18" xfId="0" applyFont="1" applyFill="1" applyBorder="1" applyAlignment="1">
      <alignment vertical="center"/>
    </xf>
    <xf numFmtId="0" fontId="12" fillId="4" borderId="0" xfId="0" applyFont="1" applyFill="1" applyBorder="1" applyAlignment="1">
      <alignment horizontal="center" vertical="top" wrapText="1"/>
    </xf>
    <xf numFmtId="0" fontId="18" fillId="4" borderId="19" xfId="0" applyFont="1" applyFill="1" applyBorder="1" applyAlignment="1">
      <alignment vertical="center"/>
    </xf>
    <xf numFmtId="0" fontId="18" fillId="4" borderId="7" xfId="0" applyFont="1" applyFill="1" applyBorder="1" applyAlignment="1">
      <alignment vertical="center"/>
    </xf>
    <xf numFmtId="0" fontId="13" fillId="4" borderId="8" xfId="0" applyFont="1" applyFill="1" applyBorder="1" applyAlignment="1">
      <alignment vertical="center"/>
    </xf>
    <xf numFmtId="0" fontId="31" fillId="3" borderId="2" xfId="0" applyFont="1" applyFill="1" applyBorder="1" applyAlignment="1">
      <alignment horizontal="center" vertical="center" wrapText="1"/>
    </xf>
    <xf numFmtId="0" fontId="32" fillId="4" borderId="8" xfId="0" applyFont="1" applyFill="1" applyBorder="1" applyAlignment="1">
      <alignment vertical="center"/>
    </xf>
    <xf numFmtId="0" fontId="15" fillId="5" borderId="8"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10" xfId="0" applyFont="1" applyFill="1" applyBorder="1" applyAlignment="1">
      <alignment horizontal="center" vertical="center"/>
    </xf>
    <xf numFmtId="0" fontId="11" fillId="4" borderId="0" xfId="0" applyFont="1" applyFill="1" applyBorder="1" applyAlignment="1">
      <alignment vertical="center"/>
    </xf>
    <xf numFmtId="0" fontId="33" fillId="4" borderId="0" xfId="0" applyFont="1" applyFill="1" applyBorder="1" applyAlignment="1">
      <alignment horizontal="center" vertical="center" wrapText="1"/>
    </xf>
    <xf numFmtId="0" fontId="17" fillId="4" borderId="0" xfId="0" applyFont="1" applyFill="1" applyBorder="1" applyAlignment="1">
      <alignment horizontal="center" vertical="center"/>
    </xf>
    <xf numFmtId="0" fontId="24" fillId="4" borderId="0" xfId="0" applyFont="1" applyFill="1" applyBorder="1" applyAlignment="1">
      <alignment horizontal="center" vertical="center" wrapText="1"/>
    </xf>
    <xf numFmtId="0" fontId="33" fillId="3" borderId="1" xfId="0" applyFont="1" applyFill="1" applyBorder="1" applyAlignment="1">
      <alignment vertical="center" wrapText="1"/>
    </xf>
    <xf numFmtId="0" fontId="30" fillId="4" borderId="8" xfId="0" applyFont="1" applyFill="1" applyBorder="1" applyAlignment="1">
      <alignment horizontal="center" vertical="center"/>
    </xf>
    <xf numFmtId="0" fontId="34" fillId="4" borderId="8" xfId="0" applyFont="1" applyFill="1" applyBorder="1" applyAlignment="1">
      <alignment horizontal="center" vertical="center" wrapText="1"/>
    </xf>
    <xf numFmtId="0" fontId="17" fillId="3" borderId="20" xfId="0" applyFont="1" applyFill="1" applyBorder="1" applyAlignment="1">
      <alignment horizontal="center" vertical="center"/>
    </xf>
    <xf numFmtId="0" fontId="33" fillId="4" borderId="3" xfId="0" applyFont="1" applyFill="1" applyBorder="1" applyAlignment="1">
      <alignment vertical="center" wrapText="1"/>
    </xf>
    <xf numFmtId="0" fontId="31" fillId="4" borderId="7" xfId="0" applyFont="1" applyFill="1" applyBorder="1" applyAlignment="1">
      <alignment vertical="center"/>
    </xf>
    <xf numFmtId="0" fontId="31" fillId="4" borderId="7" xfId="0" applyFont="1" applyFill="1" applyBorder="1" applyAlignment="1">
      <alignment vertical="center" wrapText="1"/>
    </xf>
    <xf numFmtId="0" fontId="31" fillId="4" borderId="12" xfId="0" applyFont="1" applyFill="1" applyBorder="1" applyAlignment="1">
      <alignment vertical="center"/>
    </xf>
    <xf numFmtId="0" fontId="37" fillId="4" borderId="8" xfId="0" applyFont="1" applyFill="1" applyBorder="1" applyAlignment="1">
      <alignment vertical="center" wrapText="1"/>
    </xf>
    <xf numFmtId="0" fontId="32" fillId="4" borderId="10" xfId="0" applyFont="1" applyFill="1" applyBorder="1" applyAlignment="1">
      <alignment vertical="center"/>
    </xf>
    <xf numFmtId="0" fontId="32" fillId="4" borderId="10" xfId="0" applyFont="1" applyFill="1" applyBorder="1" applyAlignment="1">
      <alignment vertical="center" wrapText="1"/>
    </xf>
    <xf numFmtId="0" fontId="32" fillId="4" borderId="8" xfId="0" applyFont="1" applyFill="1" applyBorder="1" applyAlignment="1">
      <alignment vertical="center" wrapText="1"/>
    </xf>
    <xf numFmtId="0" fontId="32" fillId="4" borderId="20" xfId="0" applyFont="1" applyFill="1" applyBorder="1" applyAlignment="1">
      <alignment horizontal="center" vertical="center"/>
    </xf>
    <xf numFmtId="0" fontId="40" fillId="4" borderId="8" xfId="0" applyFont="1" applyFill="1" applyBorder="1" applyAlignment="1">
      <alignment vertical="center"/>
    </xf>
    <xf numFmtId="0" fontId="33" fillId="3" borderId="1" xfId="0" applyFont="1" applyFill="1" applyBorder="1" applyAlignment="1">
      <alignment horizontal="center" vertical="center" wrapText="1"/>
    </xf>
    <xf numFmtId="0" fontId="11" fillId="4" borderId="4" xfId="0" applyFont="1" applyFill="1" applyBorder="1" applyAlignment="1">
      <alignment vertical="center"/>
    </xf>
    <xf numFmtId="1" fontId="34" fillId="4" borderId="8" xfId="0" applyNumberFormat="1" applyFont="1" applyFill="1" applyBorder="1" applyAlignment="1">
      <alignment horizontal="center" vertical="center" wrapText="1"/>
    </xf>
    <xf numFmtId="0" fontId="10" fillId="4" borderId="0" xfId="19" applyFill="1"/>
    <xf numFmtId="0" fontId="0" fillId="4" borderId="8" xfId="0" applyFill="1" applyBorder="1"/>
    <xf numFmtId="0" fontId="45" fillId="4" borderId="0" xfId="0" applyFont="1" applyFill="1" applyAlignment="1">
      <alignment vertical="center"/>
    </xf>
    <xf numFmtId="0" fontId="21" fillId="4" borderId="0" xfId="0" applyFont="1" applyFill="1" applyBorder="1" applyAlignment="1">
      <alignment vertical="center"/>
    </xf>
    <xf numFmtId="0" fontId="46" fillId="4" borderId="0" xfId="0" applyFont="1" applyFill="1" applyAlignment="1">
      <alignment vertical="center"/>
    </xf>
    <xf numFmtId="0" fontId="50" fillId="4" borderId="14" xfId="0" applyFont="1" applyFill="1" applyBorder="1" applyAlignment="1">
      <alignment horizontal="center" vertical="center"/>
    </xf>
    <xf numFmtId="0" fontId="51" fillId="4" borderId="0" xfId="0" applyFont="1" applyFill="1"/>
    <xf numFmtId="0" fontId="24" fillId="4" borderId="0" xfId="19" applyFont="1" applyFill="1"/>
    <xf numFmtId="0" fontId="45" fillId="4" borderId="0" xfId="19" applyFont="1" applyFill="1"/>
    <xf numFmtId="0" fontId="45" fillId="4" borderId="0" xfId="0" applyFont="1" applyFill="1"/>
    <xf numFmtId="0" fontId="33" fillId="4" borderId="8" xfId="0" applyFont="1" applyFill="1" applyBorder="1" applyAlignment="1">
      <alignment horizontal="center" vertical="center" wrapText="1"/>
    </xf>
    <xf numFmtId="1" fontId="33" fillId="4" borderId="8" xfId="0" applyNumberFormat="1" applyFont="1" applyFill="1" applyBorder="1" applyAlignment="1">
      <alignment horizontal="center" vertical="center" wrapText="1"/>
    </xf>
    <xf numFmtId="0" fontId="41" fillId="4" borderId="8" xfId="0" applyFont="1" applyFill="1" applyBorder="1" applyAlignment="1">
      <alignment horizontal="center" vertical="center" wrapText="1"/>
    </xf>
    <xf numFmtId="0" fontId="32" fillId="8" borderId="8" xfId="0" applyFont="1" applyFill="1" applyBorder="1" applyAlignment="1">
      <alignment horizontal="center" vertical="center"/>
    </xf>
    <xf numFmtId="0" fontId="33" fillId="8" borderId="8" xfId="0" applyFont="1" applyFill="1" applyBorder="1" applyAlignment="1">
      <alignment horizontal="center" vertical="center" wrapText="1"/>
    </xf>
    <xf numFmtId="0" fontId="36" fillId="4" borderId="20" xfId="0" applyFont="1" applyFill="1" applyBorder="1" applyAlignment="1">
      <alignment horizontal="center"/>
    </xf>
    <xf numFmtId="0" fontId="31" fillId="4" borderId="0" xfId="0" applyFont="1" applyFill="1" applyBorder="1" applyAlignment="1">
      <alignment vertical="center"/>
    </xf>
    <xf numFmtId="0" fontId="49" fillId="4" borderId="3" xfId="0" applyFont="1" applyFill="1" applyBorder="1" applyAlignment="1">
      <alignment horizontal="center" vertical="center"/>
    </xf>
    <xf numFmtId="0" fontId="31" fillId="4" borderId="15" xfId="0" applyFont="1" applyFill="1" applyBorder="1" applyAlignment="1">
      <alignment vertical="center"/>
    </xf>
    <xf numFmtId="0" fontId="31" fillId="3" borderId="24" xfId="0" applyFont="1" applyFill="1" applyBorder="1" applyAlignment="1">
      <alignment horizontal="center" vertical="center" wrapText="1"/>
    </xf>
    <xf numFmtId="0" fontId="54" fillId="2" borderId="0" xfId="0" applyFont="1" applyFill="1" applyAlignment="1">
      <alignment horizontal="center" vertical="top" wrapText="1"/>
    </xf>
    <xf numFmtId="0" fontId="0" fillId="2" borderId="0" xfId="0" applyFill="1" applyAlignment="1">
      <alignment horizontal="center" vertical="top"/>
    </xf>
    <xf numFmtId="0" fontId="0" fillId="0" borderId="0" xfId="0" applyAlignment="1">
      <alignment vertical="top"/>
    </xf>
    <xf numFmtId="0" fontId="0" fillId="9" borderId="0" xfId="0" applyFill="1" applyAlignment="1">
      <alignment vertical="top" wrapText="1"/>
    </xf>
    <xf numFmtId="0" fontId="0" fillId="4" borderId="0" xfId="0" applyFill="1" applyAlignment="1">
      <alignment vertical="top" wrapText="1"/>
    </xf>
    <xf numFmtId="1" fontId="30" fillId="4" borderId="8" xfId="0" applyNumberFormat="1" applyFont="1" applyFill="1" applyBorder="1" applyAlignment="1">
      <alignment horizontal="center" vertical="center"/>
    </xf>
    <xf numFmtId="1" fontId="30" fillId="2" borderId="8" xfId="0" applyNumberFormat="1" applyFont="1" applyFill="1" applyBorder="1" applyAlignment="1">
      <alignment horizontal="center" vertical="center"/>
    </xf>
    <xf numFmtId="1" fontId="24" fillId="4" borderId="0" xfId="0" applyNumberFormat="1" applyFont="1" applyFill="1" applyBorder="1" applyAlignment="1">
      <alignment horizontal="center" vertical="center" wrapText="1"/>
    </xf>
    <xf numFmtId="0" fontId="57" fillId="4" borderId="8" xfId="0" applyFont="1" applyFill="1" applyBorder="1" applyAlignment="1">
      <alignment horizontal="center" vertical="center"/>
    </xf>
    <xf numFmtId="1" fontId="57" fillId="4" borderId="8" xfId="0" applyNumberFormat="1" applyFont="1" applyFill="1" applyBorder="1" applyAlignment="1">
      <alignment horizontal="center" vertical="center"/>
    </xf>
    <xf numFmtId="1" fontId="57" fillId="2" borderId="8" xfId="0" applyNumberFormat="1" applyFont="1" applyFill="1" applyBorder="1" applyAlignment="1">
      <alignment horizontal="center" vertical="center"/>
    </xf>
    <xf numFmtId="0" fontId="58" fillId="4" borderId="8" xfId="0" applyFont="1" applyFill="1" applyBorder="1" applyAlignment="1">
      <alignment horizontal="center" vertical="center" wrapText="1"/>
    </xf>
    <xf numFmtId="1" fontId="0" fillId="4" borderId="0" xfId="0" applyNumberFormat="1" applyFill="1"/>
    <xf numFmtId="1" fontId="36" fillId="4" borderId="8" xfId="0" applyNumberFormat="1" applyFont="1" applyFill="1" applyBorder="1" applyAlignment="1">
      <alignment horizontal="center" vertical="center"/>
    </xf>
    <xf numFmtId="1" fontId="50" fillId="4" borderId="8" xfId="0" applyNumberFormat="1" applyFont="1" applyFill="1" applyBorder="1" applyAlignment="1">
      <alignment horizontal="center" vertical="center"/>
    </xf>
    <xf numFmtId="1" fontId="34" fillId="0" borderId="8" xfId="0" applyNumberFormat="1" applyFont="1" applyFill="1" applyBorder="1" applyAlignment="1">
      <alignment horizontal="center" vertical="center" wrapText="1"/>
    </xf>
    <xf numFmtId="1" fontId="58" fillId="0" borderId="8" xfId="0" applyNumberFormat="1" applyFont="1" applyFill="1" applyBorder="1" applyAlignment="1">
      <alignment horizontal="center" vertical="center" wrapText="1"/>
    </xf>
    <xf numFmtId="0" fontId="0" fillId="0" borderId="0" xfId="0" applyFill="1"/>
    <xf numFmtId="2" fontId="30" fillId="4" borderId="8" xfId="0" applyNumberFormat="1" applyFont="1" applyFill="1" applyBorder="1" applyAlignment="1">
      <alignment horizontal="center" vertical="center"/>
    </xf>
    <xf numFmtId="1" fontId="17" fillId="4" borderId="8" xfId="0" applyNumberFormat="1" applyFont="1" applyFill="1" applyBorder="1" applyAlignment="1">
      <alignment horizontal="center" vertical="center"/>
    </xf>
    <xf numFmtId="0" fontId="41" fillId="4" borderId="7" xfId="0" applyFont="1" applyFill="1" applyBorder="1" applyAlignment="1">
      <alignment horizontal="center" vertical="center" wrapText="1"/>
    </xf>
    <xf numFmtId="0" fontId="41" fillId="7" borderId="13" xfId="0" applyFont="1" applyFill="1" applyBorder="1" applyAlignment="1">
      <alignment vertical="center" wrapText="1"/>
    </xf>
    <xf numFmtId="0" fontId="0" fillId="7" borderId="1" xfId="0" applyFill="1" applyBorder="1"/>
    <xf numFmtId="0" fontId="0" fillId="7" borderId="25" xfId="0" applyFill="1" applyBorder="1"/>
    <xf numFmtId="0" fontId="13" fillId="7" borderId="17" xfId="0" applyFont="1" applyFill="1" applyBorder="1" applyAlignment="1">
      <alignment horizontal="center" vertical="center"/>
    </xf>
    <xf numFmtId="0" fontId="13" fillId="7" borderId="13" xfId="0" applyFont="1" applyFill="1" applyBorder="1" applyAlignment="1">
      <alignment horizontal="center" vertical="center"/>
    </xf>
    <xf numFmtId="0" fontId="26" fillId="7" borderId="17" xfId="0" applyFont="1" applyFill="1" applyBorder="1" applyAlignment="1">
      <alignment wrapText="1"/>
    </xf>
    <xf numFmtId="0" fontId="39" fillId="2" borderId="0" xfId="0" applyFont="1" applyFill="1" applyAlignment="1">
      <alignment vertical="center"/>
    </xf>
    <xf numFmtId="0" fontId="11" fillId="2" borderId="0" xfId="0" applyFont="1" applyFill="1" applyAlignment="1">
      <alignment vertical="center"/>
    </xf>
    <xf numFmtId="0" fontId="19" fillId="4" borderId="27" xfId="0" applyFont="1" applyFill="1" applyBorder="1" applyAlignment="1">
      <alignment horizontal="center" vertical="center"/>
    </xf>
    <xf numFmtId="0" fontId="20" fillId="4" borderId="6" xfId="0" applyFont="1" applyFill="1" applyBorder="1" applyAlignment="1">
      <alignment horizontal="center" vertical="center"/>
    </xf>
    <xf numFmtId="0" fontId="15" fillId="5" borderId="19" xfId="0" applyFont="1" applyFill="1" applyBorder="1" applyAlignment="1">
      <alignment horizontal="center" vertical="center"/>
    </xf>
    <xf numFmtId="0" fontId="14" fillId="5" borderId="27" xfId="0" applyFont="1" applyFill="1" applyBorder="1" applyAlignment="1">
      <alignment horizontal="center" vertical="center"/>
    </xf>
    <xf numFmtId="0" fontId="13" fillId="4" borderId="3" xfId="0" applyFont="1" applyFill="1" applyBorder="1" applyAlignment="1">
      <alignment horizontal="center" vertical="center"/>
    </xf>
    <xf numFmtId="0" fontId="19" fillId="4" borderId="6" xfId="0" applyFont="1" applyFill="1" applyBorder="1" applyAlignment="1">
      <alignment horizontal="center" vertical="center"/>
    </xf>
    <xf numFmtId="0" fontId="0" fillId="4" borderId="27" xfId="0" applyFill="1" applyBorder="1" applyAlignment="1">
      <alignment vertical="center"/>
    </xf>
    <xf numFmtId="0" fontId="24" fillId="7" borderId="17" xfId="0" applyFont="1" applyFill="1" applyBorder="1" applyAlignment="1">
      <alignment horizontal="center" vertical="center" wrapText="1"/>
    </xf>
    <xf numFmtId="0" fontId="55" fillId="4" borderId="0" xfId="0" applyFont="1" applyFill="1"/>
    <xf numFmtId="0" fontId="11" fillId="4" borderId="0" xfId="0" applyFont="1" applyFill="1" applyAlignment="1">
      <alignment vertical="center"/>
    </xf>
    <xf numFmtId="0" fontId="0" fillId="4" borderId="0" xfId="0" applyFill="1" applyAlignment="1">
      <alignment vertical="top"/>
    </xf>
    <xf numFmtId="0" fontId="0" fillId="4" borderId="0" xfId="0" applyFill="1" applyAlignment="1">
      <alignment vertical="center" wrapText="1"/>
    </xf>
    <xf numFmtId="0" fontId="35" fillId="4" borderId="0" xfId="0" applyFont="1" applyFill="1" applyBorder="1" applyAlignment="1">
      <alignment horizontal="right" vertical="center" wrapText="1"/>
    </xf>
    <xf numFmtId="0" fontId="35" fillId="4" borderId="4" xfId="0" applyFont="1" applyFill="1" applyBorder="1" applyAlignment="1">
      <alignment horizontal="right" vertical="center" wrapText="1"/>
    </xf>
    <xf numFmtId="0" fontId="60" fillId="4" borderId="0" xfId="0" applyFont="1" applyFill="1" applyBorder="1" applyAlignment="1">
      <alignment horizontal="left" vertical="center" wrapText="1"/>
    </xf>
    <xf numFmtId="2" fontId="50" fillId="4" borderId="8" xfId="0" applyNumberFormat="1" applyFont="1" applyFill="1" applyBorder="1" applyAlignment="1">
      <alignment horizontal="center" vertical="center"/>
    </xf>
    <xf numFmtId="1" fontId="50" fillId="4" borderId="8" xfId="0" applyNumberFormat="1" applyFont="1" applyFill="1" applyBorder="1" applyAlignment="1">
      <alignment horizontal="center" vertical="center" wrapText="1"/>
    </xf>
    <xf numFmtId="2" fontId="51" fillId="4" borderId="8" xfId="0" applyNumberFormat="1" applyFont="1" applyFill="1" applyBorder="1" applyAlignment="1">
      <alignment horizontal="center" vertical="center"/>
    </xf>
    <xf numFmtId="2" fontId="36" fillId="4" borderId="8" xfId="0" applyNumberFormat="1" applyFont="1" applyFill="1" applyBorder="1" applyAlignment="1">
      <alignment horizontal="center"/>
    </xf>
    <xf numFmtId="2" fontId="50" fillId="4" borderId="8" xfId="0" applyNumberFormat="1" applyFont="1" applyFill="1" applyBorder="1" applyAlignment="1">
      <alignment horizontal="center"/>
    </xf>
    <xf numFmtId="0" fontId="59" fillId="4" borderId="0" xfId="0" applyFont="1" applyFill="1" applyBorder="1" applyAlignment="1">
      <alignment horizontal="left"/>
    </xf>
    <xf numFmtId="0" fontId="24" fillId="7" borderId="1" xfId="0" applyFont="1" applyFill="1" applyBorder="1" applyAlignment="1">
      <alignment horizontal="center" vertical="center" wrapText="1"/>
    </xf>
    <xf numFmtId="1" fontId="36" fillId="4" borderId="7" xfId="0" applyNumberFormat="1" applyFont="1" applyFill="1" applyBorder="1" applyAlignment="1">
      <alignment horizontal="center" vertical="center"/>
    </xf>
    <xf numFmtId="1" fontId="50" fillId="4" borderId="7" xfId="0" applyNumberFormat="1" applyFont="1" applyFill="1" applyBorder="1" applyAlignment="1">
      <alignment horizontal="center" vertical="center"/>
    </xf>
    <xf numFmtId="2" fontId="51" fillId="4" borderId="20" xfId="0" applyNumberFormat="1" applyFont="1" applyFill="1" applyBorder="1" applyAlignment="1">
      <alignment horizontal="center" vertical="center"/>
    </xf>
    <xf numFmtId="0" fontId="30" fillId="4" borderId="8" xfId="0" applyFont="1" applyFill="1" applyBorder="1" applyAlignment="1">
      <alignment horizontal="left" vertical="center"/>
    </xf>
    <xf numFmtId="0" fontId="30" fillId="4" borderId="20" xfId="0" applyFont="1" applyFill="1" applyBorder="1" applyAlignment="1">
      <alignment horizontal="left" vertical="center"/>
    </xf>
    <xf numFmtId="0" fontId="30" fillId="4" borderId="7" xfId="0" applyFont="1" applyFill="1" applyBorder="1" applyAlignment="1">
      <alignment horizontal="left" vertical="center"/>
    </xf>
    <xf numFmtId="2" fontId="51" fillId="4" borderId="7" xfId="0" applyNumberFormat="1" applyFont="1" applyFill="1" applyBorder="1" applyAlignment="1">
      <alignment horizontal="center" vertical="center"/>
    </xf>
    <xf numFmtId="0" fontId="17" fillId="4" borderId="28" xfId="0" applyFont="1" applyFill="1" applyBorder="1" applyAlignment="1">
      <alignment horizontal="left" vertical="center"/>
    </xf>
    <xf numFmtId="0" fontId="17" fillId="4" borderId="22" xfId="0" applyFont="1" applyFill="1" applyBorder="1" applyAlignment="1">
      <alignment horizontal="left" vertical="center"/>
    </xf>
    <xf numFmtId="2" fontId="35" fillId="4" borderId="8" xfId="0" applyNumberFormat="1" applyFont="1" applyFill="1" applyBorder="1" applyAlignment="1">
      <alignment horizontal="center" vertical="center"/>
    </xf>
    <xf numFmtId="0" fontId="36" fillId="4" borderId="8" xfId="0" applyFont="1" applyFill="1" applyBorder="1" applyAlignment="1">
      <alignment horizontal="center" vertical="center"/>
    </xf>
    <xf numFmtId="0" fontId="61" fillId="4" borderId="8" xfId="0" applyFont="1" applyFill="1" applyBorder="1" applyAlignment="1">
      <alignment horizontal="center" vertical="center"/>
    </xf>
    <xf numFmtId="0" fontId="61" fillId="4" borderId="8" xfId="0" applyFont="1" applyFill="1" applyBorder="1" applyAlignment="1">
      <alignment horizontal="center" vertical="center" wrapText="1"/>
    </xf>
    <xf numFmtId="2" fontId="33" fillId="4" borderId="8" xfId="0" applyNumberFormat="1" applyFont="1" applyFill="1" applyBorder="1" applyAlignment="1">
      <alignment horizontal="center"/>
    </xf>
    <xf numFmtId="1" fontId="33" fillId="4" borderId="7" xfId="0" applyNumberFormat="1" applyFont="1" applyFill="1" applyBorder="1" applyAlignment="1">
      <alignment horizontal="center" vertical="center"/>
    </xf>
    <xf numFmtId="0" fontId="32" fillId="4" borderId="8" xfId="0" applyFont="1" applyFill="1" applyBorder="1" applyAlignment="1">
      <alignment horizontal="center" vertical="center"/>
    </xf>
    <xf numFmtId="1" fontId="62" fillId="4" borderId="8" xfId="0" applyNumberFormat="1" applyFont="1" applyFill="1" applyBorder="1" applyAlignment="1">
      <alignment horizontal="center" vertical="center" wrapText="1"/>
    </xf>
    <xf numFmtId="0" fontId="17" fillId="4" borderId="8" xfId="0" applyFont="1" applyFill="1" applyBorder="1" applyAlignment="1">
      <alignment horizontal="center" vertical="center"/>
    </xf>
    <xf numFmtId="1" fontId="63" fillId="4" borderId="0" xfId="0" applyNumberFormat="1" applyFont="1" applyFill="1" applyAlignment="1">
      <alignment horizontal="left"/>
    </xf>
    <xf numFmtId="9" fontId="30" fillId="4" borderId="8" xfId="20" applyFont="1" applyFill="1" applyBorder="1" applyAlignment="1">
      <alignment horizontal="center" vertical="center"/>
    </xf>
    <xf numFmtId="9" fontId="34" fillId="4" borderId="8" xfId="2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3" fillId="4" borderId="0" xfId="0" applyFont="1" applyFill="1" applyBorder="1" applyAlignment="1">
      <alignment horizontal="left" vertical="center"/>
    </xf>
    <xf numFmtId="1" fontId="16" fillId="4" borderId="0" xfId="0" applyNumberFormat="1" applyFont="1" applyFill="1" applyBorder="1" applyAlignment="1">
      <alignment horizontal="center" vertical="center" wrapText="1"/>
    </xf>
    <xf numFmtId="1" fontId="44" fillId="4" borderId="0" xfId="0" applyNumberFormat="1" applyFont="1" applyFill="1" applyBorder="1" applyAlignment="1">
      <alignment horizontal="center" vertical="center" wrapText="1"/>
    </xf>
    <xf numFmtId="0" fontId="13" fillId="4" borderId="12" xfId="0" applyFont="1" applyFill="1" applyBorder="1" applyAlignment="1">
      <alignment vertical="center"/>
    </xf>
    <xf numFmtId="0" fontId="11" fillId="4" borderId="10" xfId="0" applyFont="1" applyFill="1" applyBorder="1" applyAlignment="1">
      <alignment vertical="center"/>
    </xf>
    <xf numFmtId="0" fontId="11" fillId="8" borderId="8" xfId="0" applyFont="1" applyFill="1" applyBorder="1" applyAlignment="1">
      <alignment horizontal="center" vertical="center"/>
    </xf>
    <xf numFmtId="0" fontId="13" fillId="8" borderId="8" xfId="0" applyFont="1" applyFill="1" applyBorder="1" applyAlignment="1">
      <alignment horizontal="center" vertical="center" wrapText="1"/>
    </xf>
    <xf numFmtId="0" fontId="65" fillId="3" borderId="8" xfId="0" applyFont="1" applyFill="1" applyBorder="1" applyAlignment="1">
      <alignment horizontal="center" vertical="center"/>
    </xf>
    <xf numFmtId="0" fontId="66" fillId="4" borderId="8" xfId="0" applyFont="1" applyFill="1" applyBorder="1"/>
    <xf numFmtId="0" fontId="66" fillId="4" borderId="8" xfId="0" applyFont="1" applyFill="1" applyBorder="1" applyAlignment="1">
      <alignment vertical="center"/>
    </xf>
    <xf numFmtId="0" fontId="66" fillId="0" borderId="8" xfId="0" applyFont="1" applyBorder="1" applyAlignment="1">
      <alignment vertical="center"/>
    </xf>
    <xf numFmtId="0" fontId="11" fillId="4" borderId="0" xfId="0" applyFont="1" applyFill="1" applyAlignment="1">
      <alignment horizontal="left" vertical="center"/>
    </xf>
    <xf numFmtId="0" fontId="0" fillId="4" borderId="0" xfId="0" applyFill="1" applyAlignment="1">
      <alignment horizontal="left"/>
    </xf>
    <xf numFmtId="0" fontId="51" fillId="4" borderId="0" xfId="0" applyFont="1" applyFill="1" applyAlignment="1">
      <alignment horizontal="left"/>
    </xf>
    <xf numFmtId="0" fontId="36" fillId="4" borderId="14" xfId="0" applyFont="1" applyFill="1" applyBorder="1" applyAlignment="1">
      <alignment horizontal="center"/>
    </xf>
    <xf numFmtId="0" fontId="38" fillId="4" borderId="0" xfId="0" applyFont="1" applyFill="1" applyAlignment="1">
      <alignment horizontal="center" vertical="center"/>
    </xf>
    <xf numFmtId="0" fontId="24" fillId="7" borderId="1" xfId="0" applyFont="1" applyFill="1" applyBorder="1" applyAlignment="1">
      <alignment horizontal="center" vertical="center" wrapText="1"/>
    </xf>
    <xf numFmtId="0" fontId="38" fillId="4" borderId="0" xfId="0" applyFont="1" applyFill="1" applyAlignment="1">
      <alignment horizontal="center" vertical="center"/>
    </xf>
    <xf numFmtId="1" fontId="58" fillId="4" borderId="0" xfId="0" applyNumberFormat="1" applyFont="1" applyFill="1" applyBorder="1" applyAlignment="1">
      <alignment horizontal="center" vertical="center" wrapText="1"/>
    </xf>
    <xf numFmtId="0" fontId="32" fillId="5" borderId="8" xfId="0" applyFont="1" applyFill="1" applyBorder="1" applyAlignment="1">
      <alignment horizontal="center" vertical="center"/>
    </xf>
    <xf numFmtId="0" fontId="32" fillId="5" borderId="7" xfId="0" applyFont="1" applyFill="1" applyBorder="1" applyAlignment="1">
      <alignment horizontal="center" vertical="center"/>
    </xf>
    <xf numFmtId="1" fontId="50" fillId="4" borderId="28" xfId="0" applyNumberFormat="1" applyFont="1" applyFill="1" applyBorder="1" applyAlignment="1">
      <alignment horizontal="center" vertical="center"/>
    </xf>
    <xf numFmtId="1" fontId="50" fillId="4" borderId="22" xfId="0" applyNumberFormat="1" applyFont="1" applyFill="1" applyBorder="1" applyAlignment="1">
      <alignment horizontal="center" vertical="center"/>
    </xf>
    <xf numFmtId="0" fontId="32" fillId="4" borderId="0" xfId="0" applyFont="1" applyFill="1" applyBorder="1" applyAlignment="1">
      <alignment horizontal="center" vertical="center"/>
    </xf>
    <xf numFmtId="0" fontId="50" fillId="4" borderId="0" xfId="0" applyFont="1" applyFill="1" applyBorder="1" applyAlignment="1">
      <alignment horizontal="center" vertical="center"/>
    </xf>
    <xf numFmtId="0" fontId="51" fillId="4" borderId="0" xfId="0" applyFont="1" applyFill="1" applyBorder="1"/>
    <xf numFmtId="0" fontId="36" fillId="4" borderId="32" xfId="0" applyFont="1" applyFill="1" applyBorder="1" applyAlignment="1">
      <alignment horizontal="center"/>
    </xf>
    <xf numFmtId="0" fontId="0" fillId="7" borderId="14" xfId="0" applyFill="1" applyBorder="1"/>
    <xf numFmtId="49" fontId="33" fillId="3" borderId="31" xfId="0" applyNumberFormat="1" applyFont="1" applyFill="1" applyBorder="1" applyAlignment="1">
      <alignment vertical="center" wrapText="1"/>
    </xf>
    <xf numFmtId="49" fontId="33" fillId="3" borderId="4" xfId="0" applyNumberFormat="1" applyFont="1" applyFill="1" applyBorder="1" applyAlignment="1">
      <alignment vertical="center" wrapText="1"/>
    </xf>
    <xf numFmtId="0" fontId="51" fillId="5" borderId="20" xfId="0" applyFont="1" applyFill="1" applyBorder="1" applyAlignment="1">
      <alignment vertical="center"/>
    </xf>
    <xf numFmtId="0" fontId="32" fillId="8" borderId="7" xfId="0" applyFont="1" applyFill="1" applyBorder="1" applyAlignment="1">
      <alignment horizontal="center" vertical="center"/>
    </xf>
    <xf numFmtId="0" fontId="32" fillId="8" borderId="8" xfId="0" applyFont="1" applyFill="1" applyBorder="1" applyAlignment="1">
      <alignment horizontal="center" vertical="center" wrapText="1"/>
    </xf>
    <xf numFmtId="0" fontId="51" fillId="8" borderId="20" xfId="0" applyFont="1" applyFill="1" applyBorder="1" applyAlignment="1">
      <alignment vertical="center"/>
    </xf>
    <xf numFmtId="0" fontId="32" fillId="8" borderId="20" xfId="0" applyFont="1" applyFill="1" applyBorder="1" applyAlignment="1">
      <alignment horizontal="center" vertical="center" wrapText="1"/>
    </xf>
    <xf numFmtId="0" fontId="38" fillId="4" borderId="0" xfId="0" applyFont="1" applyFill="1" applyBorder="1" applyAlignment="1">
      <alignment horizontal="center" vertical="center"/>
    </xf>
    <xf numFmtId="0" fontId="29" fillId="4" borderId="0" xfId="0" applyFont="1" applyFill="1" applyBorder="1" applyAlignment="1">
      <alignment vertical="center"/>
    </xf>
    <xf numFmtId="0" fontId="0" fillId="4" borderId="0" xfId="0" applyFill="1" applyBorder="1"/>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6" fillId="4" borderId="0" xfId="0" applyFont="1" applyFill="1" applyBorder="1" applyAlignment="1">
      <alignment horizontal="center" vertical="center"/>
    </xf>
    <xf numFmtId="0" fontId="0" fillId="4" borderId="0" xfId="0" applyFill="1" applyBorder="1" applyAlignment="1">
      <alignment vertical="center" wrapText="1"/>
    </xf>
    <xf numFmtId="0" fontId="0" fillId="0" borderId="8" xfId="0" applyBorder="1" applyAlignment="1">
      <alignment horizontal="center" vertical="center" wrapText="1"/>
    </xf>
    <xf numFmtId="0" fontId="16" fillId="3" borderId="9" xfId="0" applyFont="1" applyFill="1" applyBorder="1" applyAlignment="1">
      <alignment horizontal="center" vertical="center" wrapText="1"/>
    </xf>
    <xf numFmtId="0" fontId="0" fillId="4" borderId="8" xfId="0" applyFill="1" applyBorder="1" applyAlignment="1">
      <alignment horizontal="center" vertical="center" wrapText="1"/>
    </xf>
    <xf numFmtId="0" fontId="31" fillId="8" borderId="8" xfId="0" applyFont="1" applyFill="1" applyBorder="1" applyAlignment="1">
      <alignment horizontal="center" vertical="center"/>
    </xf>
    <xf numFmtId="0" fontId="31" fillId="8" borderId="16" xfId="0" applyFont="1" applyFill="1" applyBorder="1" applyAlignment="1">
      <alignment horizontal="center" vertical="center" wrapText="1"/>
    </xf>
    <xf numFmtId="0" fontId="31" fillId="8" borderId="16" xfId="0" applyFont="1" applyFill="1" applyBorder="1" applyAlignment="1">
      <alignment horizontal="center" vertical="center"/>
    </xf>
    <xf numFmtId="0" fontId="31" fillId="8" borderId="8" xfId="0" applyFont="1" applyFill="1" applyBorder="1" applyAlignment="1">
      <alignment horizontal="center" vertical="center" wrapText="1"/>
    </xf>
    <xf numFmtId="0" fontId="31" fillId="8" borderId="10" xfId="0" applyFont="1" applyFill="1" applyBorder="1" applyAlignment="1">
      <alignment horizontal="center" vertical="center"/>
    </xf>
    <xf numFmtId="0" fontId="31" fillId="8" borderId="18" xfId="0" applyFont="1" applyFill="1" applyBorder="1" applyAlignment="1">
      <alignment horizontal="center" vertical="center"/>
    </xf>
    <xf numFmtId="0" fontId="31" fillId="8"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0" xfId="0" applyFont="1" applyFill="1" applyBorder="1" applyAlignment="1">
      <alignment horizontal="center" vertical="center"/>
    </xf>
    <xf numFmtId="0" fontId="31" fillId="5" borderId="26" xfId="0" applyFont="1" applyFill="1" applyBorder="1" applyAlignment="1">
      <alignment horizontal="center" vertical="center"/>
    </xf>
    <xf numFmtId="0" fontId="32" fillId="4" borderId="8" xfId="0" applyFont="1" applyFill="1" applyBorder="1"/>
    <xf numFmtId="0" fontId="32" fillId="4" borderId="12" xfId="0" applyFont="1" applyFill="1" applyBorder="1"/>
    <xf numFmtId="0" fontId="11" fillId="8" borderId="12" xfId="0" applyFont="1" applyFill="1" applyBorder="1" applyAlignment="1">
      <alignment horizontal="center" vertical="center"/>
    </xf>
    <xf numFmtId="49" fontId="31" fillId="4" borderId="10" xfId="0" applyNumberFormat="1" applyFont="1" applyFill="1" applyBorder="1" applyAlignment="1">
      <alignment vertical="center"/>
    </xf>
    <xf numFmtId="49" fontId="31" fillId="4" borderId="12" xfId="0" applyNumberFormat="1" applyFont="1" applyFill="1" applyBorder="1" applyAlignment="1">
      <alignment vertical="center"/>
    </xf>
    <xf numFmtId="49" fontId="31" fillId="4" borderId="8" xfId="0" applyNumberFormat="1" applyFont="1" applyFill="1" applyBorder="1" applyAlignment="1">
      <alignment vertical="center"/>
    </xf>
    <xf numFmtId="49" fontId="31" fillId="4" borderId="12" xfId="0" applyNumberFormat="1" applyFont="1" applyFill="1" applyBorder="1" applyAlignment="1">
      <alignment vertical="center" wrapText="1"/>
    </xf>
    <xf numFmtId="1" fontId="67" fillId="4" borderId="0" xfId="0" applyNumberFormat="1" applyFont="1" applyFill="1" applyAlignment="1">
      <alignment horizontal="left"/>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51" fillId="4" borderId="20" xfId="0" applyFont="1" applyFill="1" applyBorder="1" applyAlignment="1">
      <alignment vertical="center"/>
    </xf>
    <xf numFmtId="0" fontId="32" fillId="4" borderId="20" xfId="0" applyFont="1" applyFill="1" applyBorder="1" applyAlignment="1">
      <alignment horizontal="center" vertical="center" wrapText="1"/>
    </xf>
    <xf numFmtId="0" fontId="31" fillId="4" borderId="8"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6" xfId="0" applyFont="1" applyFill="1" applyBorder="1" applyAlignment="1">
      <alignment horizontal="center" vertical="center" wrapText="1"/>
    </xf>
    <xf numFmtId="0" fontId="31" fillId="4" borderId="16" xfId="0" applyFont="1" applyFill="1" applyBorder="1" applyAlignment="1">
      <alignment horizontal="center" vertical="center"/>
    </xf>
    <xf numFmtId="0" fontId="31" fillId="4" borderId="8" xfId="0" applyFont="1" applyFill="1" applyBorder="1" applyAlignment="1">
      <alignment horizontal="center" vertical="center" wrapText="1"/>
    </xf>
    <xf numFmtId="0" fontId="31" fillId="4" borderId="26"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2" xfId="0" applyFont="1" applyFill="1" applyBorder="1" applyAlignment="1">
      <alignment horizontal="center" vertical="center"/>
    </xf>
    <xf numFmtId="2" fontId="36" fillId="4" borderId="22" xfId="0" applyNumberFormat="1" applyFont="1" applyFill="1" applyBorder="1" applyAlignment="1">
      <alignment horizontal="center"/>
    </xf>
    <xf numFmtId="2" fontId="33" fillId="4" borderId="22" xfId="0" applyNumberFormat="1" applyFont="1" applyFill="1" applyBorder="1" applyAlignment="1">
      <alignment horizontal="center"/>
    </xf>
    <xf numFmtId="1" fontId="36" fillId="4" borderId="28" xfId="0" applyNumberFormat="1" applyFont="1" applyFill="1" applyBorder="1" applyAlignment="1">
      <alignment horizontal="center" vertical="center"/>
    </xf>
    <xf numFmtId="1" fontId="33" fillId="4" borderId="28" xfId="0" applyNumberFormat="1" applyFont="1" applyFill="1" applyBorder="1" applyAlignment="1">
      <alignment horizontal="center" vertical="center"/>
    </xf>
    <xf numFmtId="0" fontId="68" fillId="4" borderId="8" xfId="0" applyFont="1" applyFill="1" applyBorder="1" applyAlignment="1">
      <alignment horizontal="center" vertical="center" wrapText="1"/>
    </xf>
    <xf numFmtId="1" fontId="36" fillId="4" borderId="20" xfId="0" applyNumberFormat="1" applyFont="1" applyFill="1" applyBorder="1" applyAlignment="1">
      <alignment horizontal="center" vertical="center"/>
    </xf>
    <xf numFmtId="1" fontId="33" fillId="4" borderId="20" xfId="0" applyNumberFormat="1" applyFont="1" applyFill="1" applyBorder="1" applyAlignment="1">
      <alignment horizontal="center" vertical="center"/>
    </xf>
    <xf numFmtId="1" fontId="50" fillId="4" borderId="20" xfId="0" applyNumberFormat="1" applyFont="1" applyFill="1" applyBorder="1" applyAlignment="1">
      <alignment horizontal="center" vertical="center"/>
    </xf>
    <xf numFmtId="1" fontId="34" fillId="4" borderId="7" xfId="0" applyNumberFormat="1" applyFont="1" applyFill="1" applyBorder="1" applyAlignment="1">
      <alignment horizontal="center" vertical="center" wrapText="1"/>
    </xf>
    <xf numFmtId="1" fontId="24" fillId="4" borderId="20" xfId="0" applyNumberFormat="1" applyFont="1" applyFill="1" applyBorder="1" applyAlignment="1">
      <alignment horizontal="center" vertical="center" wrapText="1"/>
    </xf>
    <xf numFmtId="1" fontId="44" fillId="4" borderId="20" xfId="0" applyNumberFormat="1" applyFont="1" applyFill="1" applyBorder="1" applyAlignment="1">
      <alignment horizontal="center" vertical="center" wrapText="1"/>
    </xf>
    <xf numFmtId="9" fontId="25" fillId="4" borderId="8" xfId="20" applyFont="1" applyFill="1" applyBorder="1" applyAlignment="1">
      <alignment horizontal="center" vertical="center" wrapText="1"/>
    </xf>
    <xf numFmtId="0" fontId="68" fillId="4" borderId="8" xfId="0" applyFont="1" applyFill="1" applyBorder="1" applyAlignment="1">
      <alignment horizontal="center" vertical="center"/>
    </xf>
    <xf numFmtId="1" fontId="71" fillId="4" borderId="0" xfId="0" applyNumberFormat="1" applyFont="1" applyFill="1" applyAlignment="1">
      <alignment horizontal="left"/>
    </xf>
    <xf numFmtId="49" fontId="16" fillId="3" borderId="8" xfId="0" applyNumberFormat="1" applyFont="1" applyFill="1" applyBorder="1" applyAlignment="1">
      <alignment horizontal="center" vertical="center" wrapText="1"/>
    </xf>
    <xf numFmtId="49" fontId="16" fillId="3" borderId="8" xfId="0" applyNumberFormat="1" applyFont="1" applyFill="1" applyBorder="1" applyAlignment="1">
      <alignment horizontal="center" vertical="center"/>
    </xf>
    <xf numFmtId="0" fontId="16" fillId="4" borderId="8" xfId="0" applyFont="1" applyFill="1" applyBorder="1" applyAlignment="1">
      <alignment horizontal="center" vertical="center" wrapText="1"/>
    </xf>
    <xf numFmtId="0" fontId="16" fillId="0" borderId="8" xfId="0" applyFont="1" applyBorder="1" applyAlignment="1">
      <alignment horizontal="center" vertical="center" wrapText="1"/>
    </xf>
    <xf numFmtId="0" fontId="50" fillId="2" borderId="0" xfId="0" applyFont="1" applyFill="1" applyAlignment="1">
      <alignment vertical="center"/>
    </xf>
    <xf numFmtId="9" fontId="34" fillId="4" borderId="8" xfId="20" applyFont="1" applyFill="1" applyBorder="1" applyAlignment="1">
      <alignment horizontal="center" vertical="center"/>
    </xf>
    <xf numFmtId="0" fontId="50" fillId="4" borderId="0" xfId="0" applyFont="1" applyFill="1" applyAlignment="1">
      <alignment vertical="center"/>
    </xf>
    <xf numFmtId="0" fontId="22" fillId="4" borderId="8" xfId="0" applyFont="1" applyFill="1" applyBorder="1" applyAlignment="1">
      <alignment horizontal="left" vertical="center" wrapText="1"/>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wrapText="1"/>
    </xf>
    <xf numFmtId="0" fontId="31" fillId="0" borderId="8" xfId="0" applyFont="1" applyFill="1" applyBorder="1" applyAlignment="1">
      <alignment horizontal="center" vertical="center"/>
    </xf>
    <xf numFmtId="0" fontId="9" fillId="0" borderId="8" xfId="0" applyFont="1" applyBorder="1" applyAlignment="1">
      <alignment horizontal="center" vertical="center" wrapText="1"/>
    </xf>
    <xf numFmtId="0" fontId="32" fillId="0" borderId="20" xfId="0" applyFont="1" applyFill="1" applyBorder="1" applyAlignment="1">
      <alignment horizontal="center" vertical="center" wrapText="1"/>
    </xf>
    <xf numFmtId="0" fontId="13" fillId="0" borderId="8" xfId="0" applyFont="1" applyFill="1" applyBorder="1" applyAlignment="1">
      <alignment vertical="center"/>
    </xf>
    <xf numFmtId="0" fontId="11" fillId="0" borderId="8" xfId="0" applyFont="1" applyFill="1" applyBorder="1" applyAlignment="1">
      <alignment horizontal="center" vertical="center"/>
    </xf>
    <xf numFmtId="0" fontId="65" fillId="0" borderId="8" xfId="0" applyFont="1" applyFill="1" applyBorder="1" applyAlignment="1">
      <alignment horizontal="center" vertical="center"/>
    </xf>
    <xf numFmtId="0" fontId="66" fillId="0" borderId="8" xfId="0" applyFont="1" applyFill="1" applyBorder="1" applyAlignment="1">
      <alignment vertical="center"/>
    </xf>
    <xf numFmtId="0" fontId="66" fillId="0" borderId="8" xfId="0" applyFont="1" applyFill="1" applyBorder="1"/>
    <xf numFmtId="0" fontId="16" fillId="3" borderId="12" xfId="0" applyFont="1" applyFill="1" applyBorder="1" applyAlignment="1">
      <alignment horizontal="center" vertical="center" wrapText="1"/>
    </xf>
    <xf numFmtId="0" fontId="0" fillId="4" borderId="8" xfId="0" applyFill="1" applyBorder="1" applyAlignment="1">
      <alignment horizontal="center" vertical="center"/>
    </xf>
    <xf numFmtId="0" fontId="13" fillId="4" borderId="12" xfId="0" applyFont="1" applyFill="1" applyBorder="1" applyAlignment="1">
      <alignment horizontal="center" vertical="center"/>
    </xf>
    <xf numFmtId="0" fontId="40" fillId="4" borderId="8" xfId="0" applyFont="1" applyFill="1" applyBorder="1" applyAlignment="1">
      <alignment horizontal="center" vertical="center"/>
    </xf>
    <xf numFmtId="0" fontId="32" fillId="4" borderId="12" xfId="0" applyFont="1" applyFill="1" applyBorder="1" applyAlignment="1">
      <alignment horizontal="center" vertical="center"/>
    </xf>
    <xf numFmtId="0" fontId="13" fillId="0" borderId="8" xfId="0" applyFont="1" applyFill="1" applyBorder="1" applyAlignment="1">
      <alignment horizontal="center" vertical="center"/>
    </xf>
    <xf numFmtId="0" fontId="66" fillId="0" borderId="8" xfId="0" applyFont="1" applyFill="1" applyBorder="1" applyAlignment="1">
      <alignment horizontal="center" vertical="center"/>
    </xf>
    <xf numFmtId="0" fontId="11" fillId="4" borderId="8" xfId="0" applyFont="1" applyFill="1" applyBorder="1" applyAlignment="1">
      <alignment horizontal="center" vertical="center"/>
    </xf>
    <xf numFmtId="0" fontId="65" fillId="4" borderId="8" xfId="0" applyFont="1" applyFill="1" applyBorder="1" applyAlignment="1">
      <alignment horizontal="center" vertical="center"/>
    </xf>
    <xf numFmtId="49" fontId="31" fillId="4" borderId="8" xfId="0" applyNumberFormat="1" applyFont="1" applyFill="1" applyBorder="1" applyAlignment="1">
      <alignment horizontal="center" vertical="center"/>
    </xf>
    <xf numFmtId="0" fontId="29" fillId="4" borderId="8" xfId="0" applyFont="1" applyFill="1" applyBorder="1" applyAlignment="1">
      <alignment horizontal="center" vertical="center"/>
    </xf>
    <xf numFmtId="0" fontId="0" fillId="4" borderId="0" xfId="0" applyFill="1" applyAlignment="1">
      <alignment horizontal="center"/>
    </xf>
    <xf numFmtId="0" fontId="0" fillId="0" borderId="0" xfId="0" applyAlignment="1">
      <alignment horizontal="center"/>
    </xf>
    <xf numFmtId="0" fontId="69" fillId="4" borderId="0" xfId="0" applyFont="1" applyFill="1" applyAlignment="1">
      <alignment horizontal="left"/>
    </xf>
    <xf numFmtId="0" fontId="69" fillId="4" borderId="8" xfId="0" applyFont="1" applyFill="1" applyBorder="1" applyAlignment="1">
      <alignment horizontal="center" vertical="center" wrapText="1"/>
    </xf>
    <xf numFmtId="0" fontId="8" fillId="4" borderId="8" xfId="0" applyFont="1" applyFill="1" applyBorder="1" applyAlignment="1">
      <alignment vertical="center"/>
    </xf>
    <xf numFmtId="0" fontId="16" fillId="3" borderId="12" xfId="0" applyFont="1" applyFill="1" applyBorder="1" applyAlignment="1">
      <alignment horizontal="center" vertical="center"/>
    </xf>
    <xf numFmtId="0" fontId="8" fillId="0" borderId="8" xfId="0" applyFont="1" applyBorder="1" applyAlignment="1">
      <alignment horizontal="center" vertical="center" wrapText="1"/>
    </xf>
    <xf numFmtId="0" fontId="8" fillId="4" borderId="8" xfId="0" applyFont="1" applyFill="1" applyBorder="1" applyAlignment="1">
      <alignment horizontal="center" vertical="center" wrapText="1"/>
    </xf>
    <xf numFmtId="0" fontId="73" fillId="4" borderId="0" xfId="0" applyFont="1" applyFill="1" applyBorder="1" applyAlignment="1">
      <alignment horizontal="center" vertical="center"/>
    </xf>
    <xf numFmtId="0" fontId="8" fillId="4" borderId="0" xfId="0" applyFont="1" applyFill="1" applyBorder="1" applyAlignment="1">
      <alignment vertical="center"/>
    </xf>
    <xf numFmtId="0" fontId="8" fillId="4" borderId="0" xfId="0" applyFont="1" applyFill="1"/>
    <xf numFmtId="0" fontId="8" fillId="4" borderId="6" xfId="0" applyFont="1" applyFill="1" applyBorder="1" applyAlignment="1">
      <alignment vertical="center"/>
    </xf>
    <xf numFmtId="0" fontId="8" fillId="4" borderId="8" xfId="0" applyFont="1" applyFill="1" applyBorder="1" applyAlignment="1">
      <alignment horizontal="center" vertical="center"/>
    </xf>
    <xf numFmtId="0" fontId="8" fillId="4" borderId="0" xfId="0" applyFont="1" applyFill="1" applyBorder="1" applyAlignment="1">
      <alignment vertical="center" wrapText="1"/>
    </xf>
    <xf numFmtId="0" fontId="8" fillId="4" borderId="0" xfId="0" applyFont="1" applyFill="1" applyBorder="1"/>
    <xf numFmtId="0" fontId="8" fillId="4" borderId="1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8" xfId="0" applyFont="1" applyFill="1" applyBorder="1"/>
    <xf numFmtId="0" fontId="8" fillId="4" borderId="0" xfId="0" applyFont="1" applyFill="1" applyAlignment="1">
      <alignment vertical="center"/>
    </xf>
    <xf numFmtId="0" fontId="72" fillId="0" borderId="8" xfId="0" applyFont="1" applyBorder="1" applyAlignment="1">
      <alignment horizontal="center" vertical="center" wrapText="1"/>
    </xf>
    <xf numFmtId="0" fontId="8" fillId="4" borderId="8" xfId="0" applyFont="1" applyFill="1" applyBorder="1" applyAlignment="1">
      <alignment horizontal="center"/>
    </xf>
    <xf numFmtId="0" fontId="8" fillId="4" borderId="12" xfId="0" applyFont="1" applyFill="1" applyBorder="1" applyAlignment="1">
      <alignment horizontal="center"/>
    </xf>
    <xf numFmtId="0" fontId="8" fillId="4" borderId="0" xfId="0" applyFont="1" applyFill="1" applyAlignment="1">
      <alignment horizontal="center"/>
    </xf>
    <xf numFmtId="0" fontId="31" fillId="4" borderId="9"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31" fillId="4" borderId="10" xfId="0" applyFont="1" applyFill="1" applyBorder="1" applyAlignment="1">
      <alignment vertical="center"/>
    </xf>
    <xf numFmtId="0" fontId="13" fillId="4" borderId="10" xfId="0" applyFont="1" applyFill="1" applyBorder="1" applyAlignment="1">
      <alignment vertical="center"/>
    </xf>
    <xf numFmtId="0" fontId="72" fillId="4" borderId="8" xfId="0" applyFont="1" applyFill="1" applyBorder="1" applyAlignment="1">
      <alignment horizontal="center" vertical="center" wrapText="1"/>
    </xf>
    <xf numFmtId="0" fontId="16" fillId="4" borderId="8" xfId="0" applyFont="1" applyFill="1" applyBorder="1" applyAlignment="1">
      <alignment horizontal="center" wrapText="1"/>
    </xf>
    <xf numFmtId="0" fontId="31" fillId="4" borderId="10" xfId="0" applyFont="1" applyFill="1" applyBorder="1" applyAlignment="1">
      <alignment vertical="center" wrapText="1"/>
    </xf>
    <xf numFmtId="0" fontId="13" fillId="8" borderId="8" xfId="0" applyFont="1" applyFill="1" applyBorder="1" applyAlignment="1">
      <alignment horizontal="center" vertical="center"/>
    </xf>
    <xf numFmtId="0" fontId="31" fillId="4" borderId="12" xfId="0" applyFont="1" applyFill="1" applyBorder="1"/>
    <xf numFmtId="0" fontId="72" fillId="0" borderId="12" xfId="0" applyFont="1" applyBorder="1" applyAlignment="1">
      <alignment horizontal="center" vertical="center" wrapText="1"/>
    </xf>
    <xf numFmtId="0" fontId="72" fillId="0" borderId="7" xfId="0" applyFont="1" applyBorder="1" applyAlignment="1">
      <alignment horizontal="center" vertical="center" wrapText="1"/>
    </xf>
    <xf numFmtId="0" fontId="32" fillId="4" borderId="7" xfId="0" applyFont="1" applyFill="1" applyBorder="1" applyAlignment="1">
      <alignment horizontal="center" vertical="center" wrapText="1"/>
    </xf>
    <xf numFmtId="0" fontId="32" fillId="8" borderId="7"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7" xfId="0" applyFont="1" applyBorder="1" applyAlignment="1">
      <alignment horizontal="center" vertical="center" wrapText="1"/>
    </xf>
    <xf numFmtId="0" fontId="16" fillId="0" borderId="8" xfId="0" applyFont="1" applyFill="1" applyBorder="1" applyAlignment="1">
      <alignment horizontal="center" vertical="center" wrapText="1"/>
    </xf>
    <xf numFmtId="1" fontId="33" fillId="4" borderId="22" xfId="0" applyNumberFormat="1" applyFont="1" applyFill="1" applyBorder="1" applyAlignment="1">
      <alignment horizontal="center" vertical="center"/>
    </xf>
    <xf numFmtId="0" fontId="38" fillId="2" borderId="0" xfId="0" applyFont="1" applyFill="1" applyAlignment="1">
      <alignment horizontal="right" vertical="center"/>
    </xf>
    <xf numFmtId="0" fontId="5" fillId="4" borderId="8" xfId="0" applyFont="1" applyFill="1" applyBorder="1" applyAlignment="1">
      <alignment horizontal="center" vertical="center" wrapText="1"/>
    </xf>
    <xf numFmtId="0" fontId="78" fillId="3" borderId="8" xfId="0" applyFont="1" applyFill="1" applyBorder="1" applyAlignment="1">
      <alignment horizontal="center" vertical="center" wrapText="1"/>
    </xf>
    <xf numFmtId="0" fontId="78" fillId="0" borderId="8" xfId="0" applyFont="1" applyBorder="1" applyAlignment="1">
      <alignment horizontal="center" vertical="center" wrapText="1"/>
    </xf>
    <xf numFmtId="0" fontId="4" fillId="4" borderId="8" xfId="0" applyFont="1" applyFill="1" applyBorder="1" applyAlignment="1">
      <alignment horizontal="center" vertical="center"/>
    </xf>
    <xf numFmtId="0" fontId="16" fillId="10" borderId="12" xfId="0" applyFont="1" applyFill="1" applyBorder="1" applyAlignment="1">
      <alignment horizontal="center" vertical="center" wrapText="1"/>
    </xf>
    <xf numFmtId="0" fontId="3" fillId="4" borderId="8" xfId="0" applyFont="1" applyFill="1" applyBorder="1" applyAlignment="1">
      <alignment horizontal="center"/>
    </xf>
    <xf numFmtId="0" fontId="2" fillId="0" borderId="8" xfId="0" applyFont="1" applyBorder="1" applyAlignment="1">
      <alignment horizontal="center" vertical="center" wrapText="1"/>
    </xf>
    <xf numFmtId="0" fontId="44" fillId="2" borderId="0" xfId="0" applyFont="1" applyFill="1" applyAlignment="1">
      <alignment vertical="center"/>
    </xf>
    <xf numFmtId="0" fontId="35" fillId="4" borderId="0" xfId="0" applyFont="1" applyFill="1" applyBorder="1" applyAlignment="1">
      <alignment horizontal="center" vertical="center" wrapText="1"/>
    </xf>
    <xf numFmtId="0" fontId="16" fillId="11" borderId="10" xfId="0" applyFont="1" applyFill="1" applyBorder="1" applyAlignment="1">
      <alignment horizontal="center" vertical="center"/>
    </xf>
    <xf numFmtId="0" fontId="0" fillId="12" borderId="8" xfId="0" applyFill="1" applyBorder="1" applyAlignment="1">
      <alignment horizontal="center" vertical="center"/>
    </xf>
    <xf numFmtId="0" fontId="36" fillId="4" borderId="0" xfId="0" applyFont="1" applyFill="1" applyBorder="1" applyAlignment="1">
      <alignment horizontal="center" vertical="center"/>
    </xf>
    <xf numFmtId="1" fontId="30" fillId="4" borderId="0" xfId="0" applyNumberFormat="1" applyFont="1" applyFill="1" applyBorder="1" applyAlignment="1">
      <alignment horizontal="center" vertical="center"/>
    </xf>
    <xf numFmtId="1" fontId="50" fillId="4" borderId="0" xfId="0" applyNumberFormat="1" applyFont="1" applyFill="1" applyBorder="1" applyAlignment="1">
      <alignment horizontal="center" vertical="center" wrapText="1"/>
    </xf>
    <xf numFmtId="1" fontId="34" fillId="4" borderId="0" xfId="0" applyNumberFormat="1" applyFont="1" applyFill="1" applyBorder="1" applyAlignment="1">
      <alignment horizontal="center" vertical="center" wrapText="1"/>
    </xf>
    <xf numFmtId="1" fontId="34" fillId="0" borderId="0" xfId="0" applyNumberFormat="1" applyFont="1" applyFill="1" applyBorder="1" applyAlignment="1">
      <alignment horizontal="center" vertical="center" wrapText="1"/>
    </xf>
    <xf numFmtId="1" fontId="58" fillId="0" borderId="0" xfId="0" applyNumberFormat="1" applyFont="1" applyFill="1" applyBorder="1" applyAlignment="1">
      <alignment horizontal="center" vertical="center" wrapText="1"/>
    </xf>
    <xf numFmtId="0" fontId="35" fillId="4" borderId="0" xfId="0" applyFont="1" applyFill="1" applyBorder="1" applyAlignment="1">
      <alignment horizontal="left" vertical="center" wrapText="1"/>
    </xf>
    <xf numFmtId="0" fontId="35" fillId="4" borderId="0" xfId="0" applyFont="1" applyFill="1" applyBorder="1" applyAlignment="1">
      <alignment horizontal="left" vertical="center" wrapText="1"/>
    </xf>
    <xf numFmtId="0" fontId="34" fillId="4" borderId="8" xfId="0" applyFont="1" applyFill="1" applyBorder="1" applyAlignment="1">
      <alignment horizontal="center" vertical="center"/>
    </xf>
    <xf numFmtId="1" fontId="50" fillId="0" borderId="8" xfId="0" applyNumberFormat="1" applyFont="1" applyFill="1" applyBorder="1" applyAlignment="1">
      <alignment horizontal="center" vertical="center" wrapText="1"/>
    </xf>
    <xf numFmtId="0" fontId="30" fillId="0" borderId="8" xfId="0" applyFont="1" applyFill="1" applyBorder="1" applyAlignment="1">
      <alignment horizontal="center" vertical="center"/>
    </xf>
    <xf numFmtId="0" fontId="34" fillId="0" borderId="8" xfId="0" applyFont="1" applyFill="1" applyBorder="1" applyAlignment="1">
      <alignment horizontal="center" vertical="center" wrapText="1"/>
    </xf>
    <xf numFmtId="0" fontId="0" fillId="4" borderId="0" xfId="0" applyFill="1" applyAlignment="1">
      <alignment horizontal="left" vertical="center" wrapText="1"/>
    </xf>
    <xf numFmtId="0" fontId="38" fillId="4" borderId="0" xfId="0" applyFont="1" applyFill="1" applyAlignment="1">
      <alignment horizontal="center" vertical="center" wrapText="1"/>
    </xf>
    <xf numFmtId="0" fontId="38" fillId="4" borderId="4"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38" fillId="0" borderId="0" xfId="0" applyFont="1" applyBorder="1" applyAlignment="1">
      <alignment horizontal="center" vertical="center"/>
    </xf>
    <xf numFmtId="0" fontId="38" fillId="0" borderId="4" xfId="0" applyFont="1" applyBorder="1" applyAlignment="1">
      <alignment horizontal="center" vertical="center"/>
    </xf>
    <xf numFmtId="0" fontId="38" fillId="0" borderId="0" xfId="0" applyFont="1" applyAlignment="1">
      <alignment horizontal="center" vertical="center"/>
    </xf>
    <xf numFmtId="0" fontId="38" fillId="4" borderId="0" xfId="0" applyFont="1" applyFill="1" applyAlignment="1">
      <alignment horizontal="center" vertical="center"/>
    </xf>
    <xf numFmtId="0" fontId="38" fillId="4" borderId="4" xfId="0" applyFont="1" applyFill="1" applyBorder="1" applyAlignment="1">
      <alignment horizontal="center" vertical="center"/>
    </xf>
    <xf numFmtId="0" fontId="24" fillId="7" borderId="13" xfId="0" applyFont="1" applyFill="1" applyBorder="1" applyAlignment="1">
      <alignment horizontal="center" vertical="center" wrapText="1"/>
    </xf>
    <xf numFmtId="0" fontId="24" fillId="7" borderId="25"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49" fillId="7" borderId="2" xfId="0" applyFont="1" applyFill="1" applyBorder="1" applyAlignment="1">
      <alignment horizontal="center" vertical="center"/>
    </xf>
    <xf numFmtId="0" fontId="49" fillId="7" borderId="21" xfId="0" applyFont="1" applyFill="1" applyBorder="1" applyAlignment="1">
      <alignment horizontal="center" vertical="center"/>
    </xf>
    <xf numFmtId="49" fontId="33" fillId="3" borderId="31" xfId="0" applyNumberFormat="1" applyFont="1" applyFill="1" applyBorder="1" applyAlignment="1">
      <alignment horizontal="center" vertical="center" wrapText="1"/>
    </xf>
    <xf numFmtId="49" fontId="33" fillId="3" borderId="4" xfId="0" applyNumberFormat="1"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0" fontId="35" fillId="4" borderId="0"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70" fillId="4" borderId="30" xfId="0" applyFont="1" applyFill="1" applyBorder="1" applyAlignment="1">
      <alignment horizontal="center" vertical="center"/>
    </xf>
    <xf numFmtId="0" fontId="70" fillId="4" borderId="33" xfId="0" applyFont="1" applyFill="1" applyBorder="1" applyAlignment="1">
      <alignment horizontal="center" vertical="center"/>
    </xf>
    <xf numFmtId="0" fontId="70" fillId="4" borderId="28" xfId="0" applyFont="1" applyFill="1" applyBorder="1" applyAlignment="1">
      <alignment horizontal="center" vertical="center"/>
    </xf>
    <xf numFmtId="49" fontId="33" fillId="3" borderId="5" xfId="0" applyNumberFormat="1" applyFont="1" applyFill="1" applyBorder="1" applyAlignment="1">
      <alignment horizontal="center" vertical="center"/>
    </xf>
    <xf numFmtId="49" fontId="33" fillId="3" borderId="23" xfId="0" applyNumberFormat="1" applyFont="1" applyFill="1" applyBorder="1" applyAlignment="1">
      <alignment horizontal="center" vertical="center"/>
    </xf>
    <xf numFmtId="0" fontId="3" fillId="0" borderId="3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7" xfId="0" applyFont="1" applyBorder="1" applyAlignment="1">
      <alignment horizontal="center" vertical="center" wrapText="1"/>
    </xf>
    <xf numFmtId="0" fontId="72" fillId="0" borderId="12" xfId="0" applyFont="1" applyBorder="1" applyAlignment="1">
      <alignment horizontal="center" vertical="center" wrapText="1"/>
    </xf>
    <xf numFmtId="0" fontId="72" fillId="0" borderId="33" xfId="0" applyFont="1" applyBorder="1" applyAlignment="1">
      <alignment horizontal="center" vertical="center" wrapText="1"/>
    </xf>
    <xf numFmtId="0" fontId="72" fillId="0" borderId="7" xfId="0" applyFont="1" applyBorder="1" applyAlignment="1">
      <alignment horizontal="center" vertical="center" wrapText="1"/>
    </xf>
    <xf numFmtId="0" fontId="35" fillId="0" borderId="0" xfId="0" applyFont="1" applyFill="1" applyBorder="1" applyAlignment="1">
      <alignment horizontal="left" vertical="center" wrapText="1"/>
    </xf>
    <xf numFmtId="49" fontId="33" fillId="3" borderId="31" xfId="0" applyNumberFormat="1" applyFont="1" applyFill="1" applyBorder="1" applyAlignment="1">
      <alignment horizontal="left" vertical="center" wrapText="1"/>
    </xf>
    <xf numFmtId="49" fontId="33" fillId="3" borderId="4"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xf>
    <xf numFmtId="49" fontId="33" fillId="3" borderId="23" xfId="0" applyNumberFormat="1" applyFont="1" applyFill="1" applyBorder="1" applyAlignment="1">
      <alignment horizontal="left" vertical="center"/>
    </xf>
    <xf numFmtId="0" fontId="16" fillId="4" borderId="1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5" fillId="0" borderId="12" xfId="0" applyFont="1" applyBorder="1" applyAlignment="1">
      <alignment horizontal="center" vertical="center" wrapText="1"/>
    </xf>
    <xf numFmtId="0" fontId="24" fillId="7" borderId="13"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4" fillId="7" borderId="25" xfId="0" applyFont="1" applyFill="1" applyBorder="1" applyAlignment="1">
      <alignment horizontal="left" vertical="center" wrapText="1"/>
    </xf>
    <xf numFmtId="0" fontId="31" fillId="7" borderId="13"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7" borderId="25" xfId="0" applyFont="1" applyFill="1" applyBorder="1" applyAlignment="1">
      <alignment horizontal="center" vertical="center" wrapText="1"/>
    </xf>
    <xf numFmtId="0" fontId="8" fillId="0" borderId="12" xfId="0" applyFont="1" applyBorder="1" applyAlignment="1">
      <alignment horizontal="center" vertical="center" wrapText="1"/>
    </xf>
    <xf numFmtId="0" fontId="3" fillId="0" borderId="12" xfId="0" applyFont="1" applyBorder="1" applyAlignment="1">
      <alignment horizontal="center" vertical="center" wrapText="1"/>
    </xf>
    <xf numFmtId="49" fontId="16" fillId="3" borderId="12" xfId="0" applyNumberFormat="1" applyFont="1" applyFill="1" applyBorder="1" applyAlignment="1">
      <alignment horizontal="center" vertical="center" wrapText="1"/>
    </xf>
    <xf numFmtId="49" fontId="16" fillId="3" borderId="33" xfId="0" applyNumberFormat="1" applyFont="1" applyFill="1" applyBorder="1" applyAlignment="1">
      <alignment horizontal="center" vertical="center" wrapText="1"/>
    </xf>
    <xf numFmtId="49" fontId="16" fillId="3" borderId="7" xfId="0" applyNumberFormat="1" applyFont="1" applyFill="1" applyBorder="1" applyAlignment="1">
      <alignment horizontal="center" vertical="center" wrapText="1"/>
    </xf>
    <xf numFmtId="49" fontId="0" fillId="0" borderId="12"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7" xfId="0" applyNumberFormat="1" applyBorder="1" applyAlignment="1">
      <alignment horizontal="center" vertical="center" wrapText="1"/>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 name="Normal 2" xfId="19"/>
    <cellStyle name="Percent" xfId="20" builtinId="5"/>
  </cellStyles>
  <dxfs count="0"/>
  <tableStyles count="0" defaultTableStyle="TableStyleMedium9" defaultPivotStyle="PivotStyleMedium4"/>
  <colors>
    <mruColors>
      <color rgb="FFF4FDBB"/>
      <color rgb="FFFF00FF"/>
      <color rgb="FFECF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2.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3.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4.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5.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6.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7.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8.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9.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10.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11.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12.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13.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drawing1.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5" name="Picture 24">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26" name="Picture 25">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232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27" name="Picture 26">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28" name="Picture 27">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29" name="Picture 28">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30" name="Picture 29">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31" name="Picture 30">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36" name="Picture 35">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37" name="Group 36">
          <a:extLst>
            <a:ext uri="{FF2B5EF4-FFF2-40B4-BE49-F238E27FC236}">
              <a16:creationId xmlns="" xmlns:a16="http://schemas.microsoft.com/office/drawing/2014/main" id="{00000000-0008-0000-0300-000025000000}"/>
            </a:ext>
          </a:extLst>
        </xdr:cNvPr>
        <xdr:cNvGrpSpPr/>
      </xdr:nvGrpSpPr>
      <xdr:grpSpPr>
        <a:xfrm>
          <a:off x="22796500" y="1100430"/>
          <a:ext cx="0" cy="999213"/>
          <a:chOff x="21779107" y="1073511"/>
          <a:chExt cx="1685207" cy="1013705"/>
        </a:xfrm>
      </xdr:grpSpPr>
      <xdr:pic>
        <xdr:nvPicPr>
          <xdr:cNvPr id="38" name="Picture 37">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39" name="Picture 38">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111543"/>
          <a:ext cx="6437768" cy="195067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18360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44850"/>
          <a:ext cx="6380737" cy="14478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239750"/>
          <a:ext cx="6411054" cy="21717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64393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4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400-00000F000000}"/>
            </a:ext>
          </a:extLst>
        </xdr:cNvPr>
        <xdr:cNvGrpSpPr/>
      </xdr:nvGrpSpPr>
      <xdr:grpSpPr>
        <a:xfrm>
          <a:off x="22796500"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4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4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49</xdr:row>
      <xdr:rowOff>14043</xdr:rowOff>
    </xdr:from>
    <xdr:to>
      <xdr:col>1</xdr:col>
      <xdr:colOff>3770312</xdr:colOff>
      <xdr:row>53</xdr:row>
      <xdr:rowOff>269264</xdr:rowOff>
    </xdr:to>
    <xdr:sp macro="" textlink="">
      <xdr:nvSpPr>
        <xdr:cNvPr id="28" name="Flowchart: Decision 2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702569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58</xdr:row>
      <xdr:rowOff>0</xdr:rowOff>
    </xdr:from>
    <xdr:to>
      <xdr:col>2</xdr:col>
      <xdr:colOff>340</xdr:colOff>
      <xdr:row>64</xdr:row>
      <xdr:rowOff>3402</xdr:rowOff>
    </xdr:to>
    <xdr:sp macro="" textlink="">
      <xdr:nvSpPr>
        <xdr:cNvPr id="29" name="Flowchart: Decision 2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1946910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47</xdr:row>
      <xdr:rowOff>0</xdr:rowOff>
    </xdr:to>
    <xdr:sp macro="" textlink="">
      <xdr:nvSpPr>
        <xdr:cNvPr id="30" name="Flowchart: Decision 2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4973300"/>
          <a:ext cx="6380737"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31" name="Flowchart: Decision 3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573000"/>
          <a:ext cx="6411054"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32" name="Flowchart: Decision 3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18594</xdr:colOff>
      <xdr:row>49</xdr:row>
      <xdr:rowOff>14043</xdr:rowOff>
    </xdr:from>
    <xdr:to>
      <xdr:col>1</xdr:col>
      <xdr:colOff>3770312</xdr:colOff>
      <xdr:row>53</xdr:row>
      <xdr:rowOff>269264</xdr:rowOff>
    </xdr:to>
    <xdr:sp macro="" textlink="">
      <xdr:nvSpPr>
        <xdr:cNvPr id="19" name="Flowchart: Decision 18">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7119356"/>
          <a:ext cx="6434593" cy="13347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58</xdr:row>
      <xdr:rowOff>0</xdr:rowOff>
    </xdr:from>
    <xdr:to>
      <xdr:col>2</xdr:col>
      <xdr:colOff>340</xdr:colOff>
      <xdr:row>64</xdr:row>
      <xdr:rowOff>3402</xdr:rowOff>
    </xdr:to>
    <xdr:sp macro="" textlink="">
      <xdr:nvSpPr>
        <xdr:cNvPr id="2" name="Flowchart: Decision 1">
          <a:extLst>
            <a:ext uri="{FF2B5EF4-FFF2-40B4-BE49-F238E27FC236}">
              <a16:creationId xmlns="" xmlns:a16="http://schemas.microsoft.com/office/drawing/2014/main" id="{00000000-0008-0000-0500-000002000000}"/>
            </a:ext>
          </a:extLst>
        </xdr:cNvPr>
        <xdr:cNvSpPr>
          <a:spLocks noChangeArrowheads="1"/>
        </xdr:cNvSpPr>
      </xdr:nvSpPr>
      <xdr:spPr bwMode="auto">
        <a:xfrm>
          <a:off x="40821" y="19707225"/>
          <a:ext cx="6446044" cy="1603602"/>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5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5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0</xdr:col>
      <xdr:colOff>56697</xdr:colOff>
      <xdr:row>42</xdr:row>
      <xdr:rowOff>0</xdr:rowOff>
    </xdr:from>
    <xdr:to>
      <xdr:col>1</xdr:col>
      <xdr:colOff>3751384</xdr:colOff>
      <xdr:row>47</xdr:row>
      <xdr:rowOff>0</xdr:rowOff>
    </xdr:to>
    <xdr:sp macro="" textlink="">
      <xdr:nvSpPr>
        <xdr:cNvPr id="10" name="Flowchart: Decision 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034846"/>
          <a:ext cx="6383668" cy="1318846"/>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11" name="Flowchart: Decision 1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012615"/>
          <a:ext cx="6413985" cy="1494693"/>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5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500-00000F000000}"/>
            </a:ext>
          </a:extLst>
        </xdr:cNvPr>
        <xdr:cNvGrpSpPr/>
      </xdr:nvGrpSpPr>
      <xdr:grpSpPr>
        <a:xfrm>
          <a:off x="22875875"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5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5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19053</xdr:colOff>
      <xdr:row>30</xdr:row>
      <xdr:rowOff>12687</xdr:rowOff>
    </xdr:from>
    <xdr:to>
      <xdr:col>1</xdr:col>
      <xdr:colOff>3766038</xdr:colOff>
      <xdr:row>32</xdr:row>
      <xdr:rowOff>256442</xdr:rowOff>
    </xdr:to>
    <xdr:sp macro="" textlink="">
      <xdr:nvSpPr>
        <xdr:cNvPr id="18" name="Flowchart: Decision 17">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75937"/>
          <a:ext cx="6435966" cy="1511313"/>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6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6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6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600-00000F000000}"/>
            </a:ext>
          </a:extLst>
        </xdr:cNvPr>
        <xdr:cNvGrpSpPr/>
      </xdr:nvGrpSpPr>
      <xdr:grpSpPr>
        <a:xfrm>
          <a:off x="23161625"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6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6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52</xdr:row>
      <xdr:rowOff>14043</xdr:rowOff>
    </xdr:from>
    <xdr:to>
      <xdr:col>1</xdr:col>
      <xdr:colOff>3770312</xdr:colOff>
      <xdr:row>56</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702569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61</xdr:row>
      <xdr:rowOff>0</xdr:rowOff>
    </xdr:from>
    <xdr:to>
      <xdr:col>2</xdr:col>
      <xdr:colOff>340</xdr:colOff>
      <xdr:row>67</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1946910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45</xdr:row>
      <xdr:rowOff>0</xdr:rowOff>
    </xdr:from>
    <xdr:to>
      <xdr:col>1</xdr:col>
      <xdr:colOff>3751384</xdr:colOff>
      <xdr:row>50</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4973300"/>
          <a:ext cx="6380737"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38</xdr:row>
      <xdr:rowOff>0</xdr:rowOff>
    </xdr:from>
    <xdr:to>
      <xdr:col>1</xdr:col>
      <xdr:colOff>3744057</xdr:colOff>
      <xdr:row>43</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573000"/>
          <a:ext cx="6411054"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33</xdr:row>
      <xdr:rowOff>12687</xdr:rowOff>
    </xdr:from>
    <xdr:to>
      <xdr:col>1</xdr:col>
      <xdr:colOff>3766038</xdr:colOff>
      <xdr:row>35</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7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7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7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7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700-00000F000000}"/>
            </a:ext>
          </a:extLst>
        </xdr:cNvPr>
        <xdr:cNvGrpSpPr/>
      </xdr:nvGrpSpPr>
      <xdr:grpSpPr>
        <a:xfrm>
          <a:off x="22971125"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7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7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8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8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8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8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8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800-00000F000000}"/>
            </a:ext>
          </a:extLst>
        </xdr:cNvPr>
        <xdr:cNvGrpSpPr/>
      </xdr:nvGrpSpPr>
      <xdr:grpSpPr>
        <a:xfrm>
          <a:off x="22939375"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8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8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49</xdr:row>
      <xdr:rowOff>14043</xdr:rowOff>
    </xdr:from>
    <xdr:to>
      <xdr:col>1</xdr:col>
      <xdr:colOff>3770312</xdr:colOff>
      <xdr:row>53</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58</xdr:row>
      <xdr:rowOff>0</xdr:rowOff>
    </xdr:from>
    <xdr:to>
      <xdr:col>2</xdr:col>
      <xdr:colOff>340</xdr:colOff>
      <xdr:row>64</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47</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A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A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A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A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A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A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A00-00000F000000}"/>
            </a:ext>
          </a:extLst>
        </xdr:cNvPr>
        <xdr:cNvGrpSpPr/>
      </xdr:nvGrpSpPr>
      <xdr:grpSpPr>
        <a:xfrm>
          <a:off x="22923500"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A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A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B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B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B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B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B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B00-00000F000000}"/>
            </a:ext>
          </a:extLst>
        </xdr:cNvPr>
        <xdr:cNvGrpSpPr/>
      </xdr:nvGrpSpPr>
      <xdr:grpSpPr>
        <a:xfrm>
          <a:off x="22987000"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B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B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4587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7416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1460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26043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31694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301240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301240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919406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xdr:cNvGrpSpPr/>
      </xdr:nvGrpSpPr>
      <xdr:grpSpPr>
        <a:xfrm>
          <a:off x="23002875" y="1100430"/>
          <a:ext cx="0" cy="999213"/>
          <a:chOff x="21779107" y="1073511"/>
          <a:chExt cx="1685207" cy="1013705"/>
        </a:xfrm>
      </xdr:grpSpPr>
      <xdr:pic>
        <xdr:nvPicPr>
          <xdr:cNvPr id="16" name="Picture 15"/>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49</xdr:row>
      <xdr:rowOff>14043</xdr:rowOff>
    </xdr:from>
    <xdr:to>
      <xdr:col>1</xdr:col>
      <xdr:colOff>3770312</xdr:colOff>
      <xdr:row>53</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58</xdr:row>
      <xdr:rowOff>0</xdr:rowOff>
    </xdr:from>
    <xdr:to>
      <xdr:col>2</xdr:col>
      <xdr:colOff>340</xdr:colOff>
      <xdr:row>64</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47</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C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C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C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C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C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C00-00000F000000}"/>
            </a:ext>
          </a:extLst>
        </xdr:cNvPr>
        <xdr:cNvGrpSpPr/>
      </xdr:nvGrpSpPr>
      <xdr:grpSpPr>
        <a:xfrm>
          <a:off x="23031450" y="1090905"/>
          <a:ext cx="0" cy="1027788"/>
          <a:chOff x="21779107" y="1073511"/>
          <a:chExt cx="1685207" cy="1013705"/>
        </a:xfrm>
      </xdr:grpSpPr>
      <xdr:pic>
        <xdr:nvPicPr>
          <xdr:cNvPr id="16" name="Picture 15">
            <a:extLst>
              <a:ext uri="{FF2B5EF4-FFF2-40B4-BE49-F238E27FC236}">
                <a16:creationId xmlns="" xmlns:a16="http://schemas.microsoft.com/office/drawing/2014/main" id="{00000000-0008-0000-0C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C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D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D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D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D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D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D00-00000F000000}"/>
            </a:ext>
          </a:extLst>
        </xdr:cNvPr>
        <xdr:cNvGrpSpPr/>
      </xdr:nvGrpSpPr>
      <xdr:grpSpPr>
        <a:xfrm>
          <a:off x="22955250"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D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D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50</xdr:row>
      <xdr:rowOff>14043</xdr:rowOff>
    </xdr:from>
    <xdr:to>
      <xdr:col>1</xdr:col>
      <xdr:colOff>3770312</xdr:colOff>
      <xdr:row>54</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48</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0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0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0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0F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0F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0F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0F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0F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0F00-00000F000000}"/>
            </a:ext>
          </a:extLst>
        </xdr:cNvPr>
        <xdr:cNvGrpSpPr/>
      </xdr:nvGrpSpPr>
      <xdr:grpSpPr>
        <a:xfrm>
          <a:off x="22923500"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0F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0F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51</xdr:row>
      <xdr:rowOff>14043</xdr:rowOff>
    </xdr:from>
    <xdr:to>
      <xdr:col>1</xdr:col>
      <xdr:colOff>3770312</xdr:colOff>
      <xdr:row>55</xdr:row>
      <xdr:rowOff>0</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59</xdr:row>
      <xdr:rowOff>0</xdr:rowOff>
    </xdr:from>
    <xdr:to>
      <xdr:col>2</xdr:col>
      <xdr:colOff>340</xdr:colOff>
      <xdr:row>65</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49</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3" name="Picture 2">
          <a:extLst>
            <a:ext uri="{FF2B5EF4-FFF2-40B4-BE49-F238E27FC236}">
              <a16:creationId xmlns=""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167744</xdr:colOff>
      <xdr:row>2</xdr:row>
      <xdr:rowOff>22821</xdr:rowOff>
    </xdr:from>
    <xdr:to>
      <xdr:col>4</xdr:col>
      <xdr:colOff>1714500</xdr:colOff>
      <xdr:row>4</xdr:row>
      <xdr:rowOff>331339</xdr:rowOff>
    </xdr:to>
    <xdr:pic>
      <xdr:nvPicPr>
        <xdr:cNvPr id="4" name="Picture 3">
          <a:extLst>
            <a:ext uri="{FF2B5EF4-FFF2-40B4-BE49-F238E27FC236}">
              <a16:creationId xmlns="" xmlns:a16="http://schemas.microsoft.com/office/drawing/2014/main" id="{00000000-0008-0000-1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64619" y="1108671"/>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5" name="Picture 4">
          <a:extLst>
            <a:ext uri="{FF2B5EF4-FFF2-40B4-BE49-F238E27FC236}">
              <a16:creationId xmlns="" xmlns:a16="http://schemas.microsoft.com/office/drawing/2014/main" id="{00000000-0008-0000-1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6" name="Picture 5">
          <a:extLst>
            <a:ext uri="{FF2B5EF4-FFF2-40B4-BE49-F238E27FC236}">
              <a16:creationId xmlns="" xmlns:a16="http://schemas.microsoft.com/office/drawing/2014/main" id="{00000000-0008-0000-1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7" name="Picture 6">
          <a:extLst>
            <a:ext uri="{FF2B5EF4-FFF2-40B4-BE49-F238E27FC236}">
              <a16:creationId xmlns="" xmlns:a16="http://schemas.microsoft.com/office/drawing/2014/main" id="{00000000-0008-0000-10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8" name="Picture 7">
          <a:extLst>
            <a:ext uri="{FF2B5EF4-FFF2-40B4-BE49-F238E27FC236}">
              <a16:creationId xmlns="" xmlns:a16="http://schemas.microsoft.com/office/drawing/2014/main" id="{00000000-0008-0000-10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9" name="Picture 8">
          <a:extLst>
            <a:ext uri="{FF2B5EF4-FFF2-40B4-BE49-F238E27FC236}">
              <a16:creationId xmlns="" xmlns:a16="http://schemas.microsoft.com/office/drawing/2014/main" id="{00000000-0008-0000-10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14" name="Picture 13">
          <a:extLst>
            <a:ext uri="{FF2B5EF4-FFF2-40B4-BE49-F238E27FC236}">
              <a16:creationId xmlns="" xmlns:a16="http://schemas.microsoft.com/office/drawing/2014/main" id="{00000000-0008-0000-10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173922</xdr:colOff>
      <xdr:row>2</xdr:row>
      <xdr:rowOff>5055</xdr:rowOff>
    </xdr:from>
    <xdr:to>
      <xdr:col>9</xdr:col>
      <xdr:colOff>684971</xdr:colOff>
      <xdr:row>5</xdr:row>
      <xdr:rowOff>4143</xdr:rowOff>
    </xdr:to>
    <xdr:grpSp>
      <xdr:nvGrpSpPr>
        <xdr:cNvPr id="15" name="Group 14">
          <a:extLst>
            <a:ext uri="{FF2B5EF4-FFF2-40B4-BE49-F238E27FC236}">
              <a16:creationId xmlns="" xmlns:a16="http://schemas.microsoft.com/office/drawing/2014/main" id="{00000000-0008-0000-1000-00000F000000}"/>
            </a:ext>
          </a:extLst>
        </xdr:cNvPr>
        <xdr:cNvGrpSpPr/>
      </xdr:nvGrpSpPr>
      <xdr:grpSpPr>
        <a:xfrm>
          <a:off x="23129875" y="1100430"/>
          <a:ext cx="0" cy="999213"/>
          <a:chOff x="21779107" y="1073511"/>
          <a:chExt cx="1685207" cy="1013705"/>
        </a:xfrm>
      </xdr:grpSpPr>
      <xdr:pic>
        <xdr:nvPicPr>
          <xdr:cNvPr id="16" name="Picture 15">
            <a:extLst>
              <a:ext uri="{FF2B5EF4-FFF2-40B4-BE49-F238E27FC236}">
                <a16:creationId xmlns="" xmlns:a16="http://schemas.microsoft.com/office/drawing/2014/main" id="{00000000-0008-0000-10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7" name="Picture 16">
            <a:extLst>
              <a:ext uri="{FF2B5EF4-FFF2-40B4-BE49-F238E27FC236}">
                <a16:creationId xmlns="" xmlns:a16="http://schemas.microsoft.com/office/drawing/2014/main" id="{00000000-0008-0000-10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49</xdr:row>
      <xdr:rowOff>14043</xdr:rowOff>
    </xdr:from>
    <xdr:to>
      <xdr:col>1</xdr:col>
      <xdr:colOff>3770312</xdr:colOff>
      <xdr:row>53</xdr:row>
      <xdr:rowOff>269264</xdr:rowOff>
    </xdr:to>
    <xdr:sp macro="" textlink="">
      <xdr:nvSpPr>
        <xdr:cNvPr id="18" name="Flowchart: Decision 17">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035343"/>
          <a:ext cx="6561593"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58</xdr:row>
      <xdr:rowOff>0</xdr:rowOff>
    </xdr:from>
    <xdr:to>
      <xdr:col>2</xdr:col>
      <xdr:colOff>340</xdr:colOff>
      <xdr:row>64</xdr:row>
      <xdr:rowOff>3402</xdr:rowOff>
    </xdr:to>
    <xdr:sp macro="" textlink="">
      <xdr:nvSpPr>
        <xdr:cNvPr id="19" name="Flowchart: Decision 18">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0478750"/>
          <a:ext cx="6569869"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42</xdr:row>
      <xdr:rowOff>0</xdr:rowOff>
    </xdr:from>
    <xdr:to>
      <xdr:col>1</xdr:col>
      <xdr:colOff>3751384</xdr:colOff>
      <xdr:row>47</xdr:row>
      <xdr:rowOff>0</xdr:rowOff>
    </xdr:to>
    <xdr:sp macro="" textlink="">
      <xdr:nvSpPr>
        <xdr:cNvPr id="20" name="Flowchart: Decision 19">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5982950"/>
          <a:ext cx="6504562" cy="13335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35</xdr:row>
      <xdr:rowOff>0</xdr:rowOff>
    </xdr:from>
    <xdr:to>
      <xdr:col>1</xdr:col>
      <xdr:colOff>3744057</xdr:colOff>
      <xdr:row>40</xdr:row>
      <xdr:rowOff>0</xdr:rowOff>
    </xdr:to>
    <xdr:sp macro="" textlink="">
      <xdr:nvSpPr>
        <xdr:cNvPr id="21" name="Flowchart: Decision 20">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3582650"/>
          <a:ext cx="6534879" cy="18669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30</xdr:row>
      <xdr:rowOff>12687</xdr:rowOff>
    </xdr:from>
    <xdr:to>
      <xdr:col>1</xdr:col>
      <xdr:colOff>3766038</xdr:colOff>
      <xdr:row>32</xdr:row>
      <xdr:rowOff>256442</xdr:rowOff>
    </xdr:to>
    <xdr:sp macro="" textlink="">
      <xdr:nvSpPr>
        <xdr:cNvPr id="22" name="Flowchart: Decision 21">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1747487"/>
          <a:ext cx="6556860" cy="104385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D90"/>
  <sheetViews>
    <sheetView zoomScale="110" zoomScaleNormal="110" workbookViewId="0">
      <selection activeCell="A2" sqref="A2"/>
    </sheetView>
  </sheetViews>
  <sheetFormatPr defaultRowHeight="15.75" x14ac:dyDescent="0.25"/>
  <cols>
    <col min="1" max="1" width="131.25" style="89" customWidth="1"/>
  </cols>
  <sheetData>
    <row r="1" spans="1:56" s="124" customFormat="1" ht="36" x14ac:dyDescent="0.5">
      <c r="A1" s="87" t="s">
        <v>35</v>
      </c>
    </row>
    <row r="2" spans="1:56" s="1" customFormat="1" x14ac:dyDescent="0.25">
      <c r="A2" s="88" t="s">
        <v>381</v>
      </c>
    </row>
    <row r="3" spans="1:56" s="1" customFormat="1" ht="220.5" x14ac:dyDescent="0.25">
      <c r="A3" s="91" t="s">
        <v>135</v>
      </c>
    </row>
    <row r="4" spans="1:56" s="1" customFormat="1" ht="189" x14ac:dyDescent="0.25">
      <c r="A4" s="91" t="s">
        <v>329</v>
      </c>
    </row>
    <row r="5" spans="1:56" s="1" customFormat="1" ht="283.5" x14ac:dyDescent="0.25">
      <c r="A5" s="127" t="s">
        <v>132</v>
      </c>
    </row>
    <row r="6" spans="1:56" s="1" customFormat="1" ht="60.75" customHeight="1" x14ac:dyDescent="0.25">
      <c r="A6" s="127" t="s">
        <v>330</v>
      </c>
    </row>
    <row r="7" spans="1:56" s="1" customFormat="1" ht="157.5" x14ac:dyDescent="0.25">
      <c r="A7" s="91" t="s">
        <v>133</v>
      </c>
    </row>
    <row r="8" spans="1:56" ht="180.75" customHeight="1" x14ac:dyDescent="0.25">
      <c r="A8" s="90" t="s">
        <v>134</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s="1" customFormat="1" x14ac:dyDescent="0.25">
      <c r="A9" s="126"/>
    </row>
    <row r="10" spans="1:56" s="1" customFormat="1" x14ac:dyDescent="0.25">
      <c r="A10" s="126"/>
    </row>
    <row r="11" spans="1:56" s="1" customFormat="1" x14ac:dyDescent="0.25">
      <c r="A11" s="126"/>
    </row>
    <row r="12" spans="1:56" s="1" customFormat="1" x14ac:dyDescent="0.25">
      <c r="A12" s="126"/>
    </row>
    <row r="13" spans="1:56" s="1" customFormat="1" x14ac:dyDescent="0.25">
      <c r="A13" s="126"/>
    </row>
    <row r="14" spans="1:56" s="1" customFormat="1" x14ac:dyDescent="0.25">
      <c r="A14" s="126"/>
    </row>
    <row r="15" spans="1:56" s="1" customFormat="1" x14ac:dyDescent="0.25">
      <c r="A15" s="126"/>
    </row>
    <row r="16" spans="1:56" s="1" customFormat="1" x14ac:dyDescent="0.25">
      <c r="A16" s="126"/>
    </row>
    <row r="17" spans="1:1" s="1" customFormat="1" x14ac:dyDescent="0.25">
      <c r="A17" s="126"/>
    </row>
    <row r="18" spans="1:1" s="1" customFormat="1" x14ac:dyDescent="0.25">
      <c r="A18" s="126"/>
    </row>
    <row r="19" spans="1:1" s="1" customFormat="1" x14ac:dyDescent="0.25">
      <c r="A19" s="126"/>
    </row>
    <row r="20" spans="1:1" s="1" customFormat="1" x14ac:dyDescent="0.25">
      <c r="A20" s="126"/>
    </row>
    <row r="21" spans="1:1" s="1" customFormat="1" x14ac:dyDescent="0.25">
      <c r="A21" s="126"/>
    </row>
    <row r="22" spans="1:1" s="1" customFormat="1" x14ac:dyDescent="0.25">
      <c r="A22" s="126"/>
    </row>
    <row r="23" spans="1:1" s="1" customFormat="1" x14ac:dyDescent="0.25">
      <c r="A23" s="126"/>
    </row>
    <row r="24" spans="1:1" s="1" customFormat="1" x14ac:dyDescent="0.25">
      <c r="A24" s="126"/>
    </row>
    <row r="25" spans="1:1" s="1" customFormat="1" x14ac:dyDescent="0.25">
      <c r="A25" s="126"/>
    </row>
    <row r="26" spans="1:1" s="1" customFormat="1" x14ac:dyDescent="0.25">
      <c r="A26" s="126"/>
    </row>
    <row r="27" spans="1:1" s="1" customFormat="1" x14ac:dyDescent="0.25">
      <c r="A27" s="126"/>
    </row>
    <row r="28" spans="1:1" s="1" customFormat="1" x14ac:dyDescent="0.25">
      <c r="A28" s="126"/>
    </row>
    <row r="29" spans="1:1" s="1" customFormat="1" x14ac:dyDescent="0.25">
      <c r="A29" s="126"/>
    </row>
    <row r="30" spans="1:1" s="1" customFormat="1" x14ac:dyDescent="0.25">
      <c r="A30" s="126"/>
    </row>
    <row r="31" spans="1:1" s="1" customFormat="1" x14ac:dyDescent="0.25">
      <c r="A31" s="126"/>
    </row>
    <row r="32" spans="1:1" s="1" customFormat="1" x14ac:dyDescent="0.25">
      <c r="A32" s="126"/>
    </row>
    <row r="33" spans="1:1" s="1" customFormat="1" x14ac:dyDescent="0.25">
      <c r="A33" s="126"/>
    </row>
    <row r="34" spans="1:1" s="1" customFormat="1" x14ac:dyDescent="0.25">
      <c r="A34" s="126"/>
    </row>
    <row r="35" spans="1:1" s="1" customFormat="1" x14ac:dyDescent="0.25">
      <c r="A35" s="126"/>
    </row>
    <row r="36" spans="1:1" s="1" customFormat="1" x14ac:dyDescent="0.25">
      <c r="A36" s="126"/>
    </row>
    <row r="37" spans="1:1" s="1" customFormat="1" x14ac:dyDescent="0.25">
      <c r="A37" s="126"/>
    </row>
    <row r="38" spans="1:1" s="1" customFormat="1" x14ac:dyDescent="0.25">
      <c r="A38" s="126"/>
    </row>
    <row r="39" spans="1:1" s="1" customFormat="1" x14ac:dyDescent="0.25">
      <c r="A39" s="126"/>
    </row>
    <row r="40" spans="1:1" s="1" customFormat="1" x14ac:dyDescent="0.25">
      <c r="A40" s="126"/>
    </row>
    <row r="41" spans="1:1" s="1" customFormat="1" x14ac:dyDescent="0.25">
      <c r="A41" s="126"/>
    </row>
    <row r="42" spans="1:1" s="1" customFormat="1" x14ac:dyDescent="0.25">
      <c r="A42" s="126"/>
    </row>
    <row r="43" spans="1:1" s="1" customFormat="1" x14ac:dyDescent="0.25">
      <c r="A43" s="126"/>
    </row>
    <row r="44" spans="1:1" s="1" customFormat="1" x14ac:dyDescent="0.25">
      <c r="A44" s="126"/>
    </row>
    <row r="45" spans="1:1" s="1" customFormat="1" x14ac:dyDescent="0.25">
      <c r="A45" s="126"/>
    </row>
    <row r="46" spans="1:1" s="1" customFormat="1" x14ac:dyDescent="0.25">
      <c r="A46" s="126"/>
    </row>
    <row r="47" spans="1:1" s="1" customFormat="1" x14ac:dyDescent="0.25">
      <c r="A47" s="126"/>
    </row>
    <row r="48" spans="1:1" s="1" customFormat="1" x14ac:dyDescent="0.25">
      <c r="A48" s="126"/>
    </row>
    <row r="49" spans="1:1" s="1" customFormat="1" x14ac:dyDescent="0.25">
      <c r="A49" s="126"/>
    </row>
    <row r="50" spans="1:1" s="1" customFormat="1" x14ac:dyDescent="0.25">
      <c r="A50" s="126"/>
    </row>
    <row r="51" spans="1:1" s="1" customFormat="1" x14ac:dyDescent="0.25">
      <c r="A51" s="126"/>
    </row>
    <row r="52" spans="1:1" s="1" customFormat="1" x14ac:dyDescent="0.25">
      <c r="A52" s="126"/>
    </row>
    <row r="53" spans="1:1" s="1" customFormat="1" x14ac:dyDescent="0.25">
      <c r="A53" s="126"/>
    </row>
    <row r="54" spans="1:1" s="1" customFormat="1" x14ac:dyDescent="0.25">
      <c r="A54" s="126"/>
    </row>
    <row r="55" spans="1:1" s="1" customFormat="1" x14ac:dyDescent="0.25">
      <c r="A55" s="126"/>
    </row>
    <row r="56" spans="1:1" s="1" customFormat="1" x14ac:dyDescent="0.25">
      <c r="A56" s="126"/>
    </row>
    <row r="57" spans="1:1" s="1" customFormat="1" x14ac:dyDescent="0.25">
      <c r="A57" s="126"/>
    </row>
    <row r="58" spans="1:1" s="1" customFormat="1" x14ac:dyDescent="0.25">
      <c r="A58" s="126"/>
    </row>
    <row r="59" spans="1:1" s="1" customFormat="1" x14ac:dyDescent="0.25">
      <c r="A59" s="126"/>
    </row>
    <row r="60" spans="1:1" s="1" customFormat="1" x14ac:dyDescent="0.25">
      <c r="A60" s="126"/>
    </row>
    <row r="61" spans="1:1" s="1" customFormat="1" x14ac:dyDescent="0.25">
      <c r="A61" s="126"/>
    </row>
    <row r="62" spans="1:1" s="1" customFormat="1" x14ac:dyDescent="0.25">
      <c r="A62" s="126"/>
    </row>
    <row r="63" spans="1:1" s="1" customFormat="1" x14ac:dyDescent="0.25">
      <c r="A63" s="126"/>
    </row>
    <row r="64" spans="1:1" s="1" customFormat="1" x14ac:dyDescent="0.25">
      <c r="A64" s="126"/>
    </row>
    <row r="65" spans="1:1" s="1" customFormat="1" x14ac:dyDescent="0.25">
      <c r="A65" s="126"/>
    </row>
    <row r="66" spans="1:1" s="1" customFormat="1" x14ac:dyDescent="0.25">
      <c r="A66" s="126"/>
    </row>
    <row r="67" spans="1:1" s="1" customFormat="1" x14ac:dyDescent="0.25">
      <c r="A67" s="126"/>
    </row>
    <row r="68" spans="1:1" s="1" customFormat="1" x14ac:dyDescent="0.25">
      <c r="A68" s="126"/>
    </row>
    <row r="69" spans="1:1" s="1" customFormat="1" x14ac:dyDescent="0.25">
      <c r="A69" s="126"/>
    </row>
    <row r="70" spans="1:1" s="1" customFormat="1" x14ac:dyDescent="0.25">
      <c r="A70" s="126"/>
    </row>
    <row r="71" spans="1:1" s="1" customFormat="1" x14ac:dyDescent="0.25">
      <c r="A71" s="126"/>
    </row>
    <row r="72" spans="1:1" s="1" customFormat="1" x14ac:dyDescent="0.25">
      <c r="A72" s="126"/>
    </row>
    <row r="73" spans="1:1" s="1" customFormat="1" x14ac:dyDescent="0.25">
      <c r="A73" s="126"/>
    </row>
    <row r="74" spans="1:1" s="1" customFormat="1" x14ac:dyDescent="0.25">
      <c r="A74" s="126"/>
    </row>
    <row r="75" spans="1:1" s="1" customFormat="1" x14ac:dyDescent="0.25">
      <c r="A75" s="126"/>
    </row>
    <row r="76" spans="1:1" s="1" customFormat="1" x14ac:dyDescent="0.25">
      <c r="A76" s="126"/>
    </row>
    <row r="77" spans="1:1" s="1" customFormat="1" x14ac:dyDescent="0.25">
      <c r="A77" s="126"/>
    </row>
    <row r="78" spans="1:1" s="1" customFormat="1" x14ac:dyDescent="0.25">
      <c r="A78" s="126"/>
    </row>
    <row r="79" spans="1:1" s="1" customFormat="1" x14ac:dyDescent="0.25">
      <c r="A79" s="126"/>
    </row>
    <row r="80" spans="1:1" s="1" customFormat="1" x14ac:dyDescent="0.25">
      <c r="A80" s="126"/>
    </row>
    <row r="81" spans="1:1" s="1" customFormat="1" x14ac:dyDescent="0.25">
      <c r="A81" s="126"/>
    </row>
    <row r="82" spans="1:1" s="1" customFormat="1" x14ac:dyDescent="0.25">
      <c r="A82" s="126"/>
    </row>
    <row r="83" spans="1:1" s="1" customFormat="1" x14ac:dyDescent="0.25">
      <c r="A83" s="126"/>
    </row>
    <row r="84" spans="1:1" s="1" customFormat="1" x14ac:dyDescent="0.25">
      <c r="A84" s="126"/>
    </row>
    <row r="85" spans="1:1" s="1" customFormat="1" x14ac:dyDescent="0.25">
      <c r="A85" s="126"/>
    </row>
    <row r="86" spans="1:1" s="1" customFormat="1" x14ac:dyDescent="0.25">
      <c r="A86" s="126"/>
    </row>
    <row r="87" spans="1:1" s="1" customFormat="1" x14ac:dyDescent="0.25">
      <c r="A87" s="126"/>
    </row>
    <row r="88" spans="1:1" s="1" customFormat="1" x14ac:dyDescent="0.25">
      <c r="A88" s="126"/>
    </row>
    <row r="89" spans="1:1" s="1" customFormat="1" x14ac:dyDescent="0.25">
      <c r="A89" s="126"/>
    </row>
    <row r="90" spans="1:1" s="1" customFormat="1" x14ac:dyDescent="0.25">
      <c r="A90" s="126"/>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23"/>
  <sheetViews>
    <sheetView zoomScaleNormal="100" workbookViewId="0">
      <selection activeCell="A2" sqref="A2"/>
    </sheetView>
  </sheetViews>
  <sheetFormatPr defaultRowHeight="15.75" x14ac:dyDescent="0.25"/>
  <cols>
    <col min="1" max="1" width="131.5" style="89" customWidth="1"/>
  </cols>
  <sheetData>
    <row r="1" spans="1:1" s="124" customFormat="1" ht="36" x14ac:dyDescent="0.5">
      <c r="A1" s="87" t="s">
        <v>35</v>
      </c>
    </row>
    <row r="2" spans="1:1" s="1" customFormat="1" x14ac:dyDescent="0.25">
      <c r="A2" s="88" t="s">
        <v>381</v>
      </c>
    </row>
    <row r="3" spans="1:1" s="1" customFormat="1" ht="31.5" x14ac:dyDescent="0.25">
      <c r="A3" s="91" t="s">
        <v>42</v>
      </c>
    </row>
    <row r="4" spans="1:1" s="1" customFormat="1" ht="382.5" customHeight="1" x14ac:dyDescent="0.25">
      <c r="A4" s="91" t="s">
        <v>331</v>
      </c>
    </row>
    <row r="5" spans="1:1" s="1" customFormat="1" ht="110.25" x14ac:dyDescent="0.25">
      <c r="A5" s="91" t="s">
        <v>332</v>
      </c>
    </row>
    <row r="6" spans="1:1" s="1" customFormat="1" x14ac:dyDescent="0.25">
      <c r="A6" s="126"/>
    </row>
    <row r="7" spans="1:1" s="1" customFormat="1" x14ac:dyDescent="0.25">
      <c r="A7" s="126"/>
    </row>
    <row r="8" spans="1:1" s="1" customFormat="1" x14ac:dyDescent="0.25">
      <c r="A8" s="126"/>
    </row>
    <row r="9" spans="1:1" s="1" customFormat="1" x14ac:dyDescent="0.25">
      <c r="A9" s="126"/>
    </row>
    <row r="10" spans="1:1" s="1" customFormat="1" x14ac:dyDescent="0.25">
      <c r="A10" s="126"/>
    </row>
    <row r="11" spans="1:1" s="1" customFormat="1" x14ac:dyDescent="0.25">
      <c r="A11" s="126"/>
    </row>
    <row r="12" spans="1:1" s="1" customFormat="1" x14ac:dyDescent="0.25">
      <c r="A12" s="126"/>
    </row>
    <row r="13" spans="1:1" s="1" customFormat="1" x14ac:dyDescent="0.25">
      <c r="A13" s="126"/>
    </row>
    <row r="14" spans="1:1" s="1" customFormat="1" x14ac:dyDescent="0.25">
      <c r="A14" s="126"/>
    </row>
    <row r="15" spans="1:1" s="1" customFormat="1" x14ac:dyDescent="0.25">
      <c r="A15" s="126"/>
    </row>
    <row r="16" spans="1:1" s="1" customFormat="1" x14ac:dyDescent="0.25">
      <c r="A16" s="126"/>
    </row>
    <row r="17" spans="1:1" s="1" customFormat="1" x14ac:dyDescent="0.25">
      <c r="A17" s="126"/>
    </row>
    <row r="18" spans="1:1" s="1" customFormat="1" x14ac:dyDescent="0.25">
      <c r="A18" s="126"/>
    </row>
    <row r="19" spans="1:1" s="1" customFormat="1" x14ac:dyDescent="0.25">
      <c r="A19" s="126"/>
    </row>
    <row r="20" spans="1:1" s="1" customFormat="1" x14ac:dyDescent="0.25">
      <c r="A20" s="126"/>
    </row>
    <row r="21" spans="1:1" s="1" customFormat="1" x14ac:dyDescent="0.25">
      <c r="A21" s="126"/>
    </row>
    <row r="22" spans="1:1" s="1" customFormat="1" x14ac:dyDescent="0.25">
      <c r="A22" s="126"/>
    </row>
    <row r="23" spans="1:1" s="1" customFormat="1" x14ac:dyDescent="0.25">
      <c r="A23" s="1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AT81"/>
  <sheetViews>
    <sheetView zoomScale="60" zoomScaleNormal="60" workbookViewId="0">
      <pane xSplit="2" ySplit="2" topLeftCell="C3" activePane="bottomRight" state="frozen"/>
      <selection pane="topRight" activeCell="C1" sqref="C1"/>
      <selection pane="bottomLeft" activeCell="A3" sqref="A3"/>
      <selection pane="bottomRight" activeCell="D13" sqref="D13"/>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28" s="1" customFormat="1" ht="58.5" customHeight="1" thickBot="1" x14ac:dyDescent="0.3">
      <c r="A1" s="114" t="s">
        <v>56</v>
      </c>
      <c r="B1" s="114"/>
      <c r="C1" s="114"/>
      <c r="D1" s="115"/>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64"/>
      <c r="E3" s="364"/>
      <c r="F3" s="364"/>
      <c r="G3" s="364"/>
      <c r="H3" s="364"/>
      <c r="I3" s="364"/>
      <c r="J3" s="364"/>
      <c r="K3" s="364"/>
      <c r="L3" s="364"/>
    </row>
    <row r="4" spans="1:28" s="1" customFormat="1" ht="26.25" x14ac:dyDescent="0.25">
      <c r="A4" s="366" t="s">
        <v>398</v>
      </c>
      <c r="B4" s="366"/>
      <c r="C4" s="148">
        <v>33516</v>
      </c>
      <c r="D4" s="365"/>
      <c r="E4" s="365"/>
      <c r="F4" s="365"/>
      <c r="G4" s="365"/>
      <c r="H4" s="365"/>
      <c r="I4" s="365"/>
      <c r="J4" s="365"/>
      <c r="K4" s="365"/>
      <c r="L4" s="365"/>
    </row>
    <row r="5" spans="1:28" s="1" customFormat="1" ht="26.25" x14ac:dyDescent="0.25">
      <c r="A5" s="366" t="s">
        <v>406</v>
      </c>
      <c r="B5" s="366"/>
      <c r="C5" s="78">
        <f>C4*1</f>
        <v>33516</v>
      </c>
      <c r="D5" s="365"/>
      <c r="E5" s="365"/>
      <c r="F5" s="365"/>
      <c r="G5" s="365"/>
      <c r="H5" s="365"/>
      <c r="I5" s="365"/>
      <c r="J5" s="365"/>
      <c r="K5" s="365"/>
      <c r="L5" s="365"/>
    </row>
    <row r="6" spans="1:28" s="1" customFormat="1" ht="26.25" x14ac:dyDescent="0.25">
      <c r="A6" s="47"/>
      <c r="B6" s="47"/>
      <c r="C6" s="47"/>
      <c r="D6" s="48"/>
      <c r="E6" s="48"/>
      <c r="F6" s="49"/>
      <c r="G6" s="49"/>
      <c r="H6" s="48"/>
      <c r="I6" s="49"/>
      <c r="J6" s="48"/>
      <c r="K6" s="49"/>
      <c r="L6" s="48"/>
    </row>
    <row r="7" spans="1:28" s="1" customFormat="1" ht="26.25" customHeight="1" x14ac:dyDescent="0.4">
      <c r="A7" s="130" t="s">
        <v>43</v>
      </c>
      <c r="B7" s="128" t="s">
        <v>399</v>
      </c>
      <c r="C7" s="77"/>
      <c r="D7" s="105">
        <f>(D8/$C$4)*100</f>
        <v>9.2403628117913836</v>
      </c>
      <c r="E7" s="105">
        <f t="shared" ref="E7:I7" si="0">(E8/$C$4)*100</f>
        <v>59.300035803795204</v>
      </c>
      <c r="F7" s="105">
        <f t="shared" si="0"/>
        <v>7.5784699844850216</v>
      </c>
      <c r="G7" s="92">
        <f>(G8/$C$4)*100</f>
        <v>1.1964434896765723</v>
      </c>
      <c r="H7" s="105">
        <f>(H8/$C$4)*100</f>
        <v>17.982456140350877</v>
      </c>
      <c r="I7" s="92">
        <f t="shared" si="0"/>
        <v>3.6728726578350641</v>
      </c>
      <c r="J7" s="95">
        <v>16.899999999999999</v>
      </c>
      <c r="K7" s="95">
        <v>79.599999999999994</v>
      </c>
      <c r="L7" s="95">
        <v>3.5</v>
      </c>
      <c r="M7" s="73"/>
    </row>
    <row r="8" spans="1:28" s="1" customFormat="1" ht="26.25" customHeight="1" x14ac:dyDescent="0.25">
      <c r="A8" s="136"/>
      <c r="B8" s="129" t="s">
        <v>400</v>
      </c>
      <c r="C8" s="77"/>
      <c r="D8" s="51">
        <v>3097</v>
      </c>
      <c r="E8" s="51">
        <v>19875</v>
      </c>
      <c r="F8" s="51">
        <v>2540</v>
      </c>
      <c r="G8" s="51">
        <v>401</v>
      </c>
      <c r="H8" s="51">
        <v>6027</v>
      </c>
      <c r="I8" s="51">
        <v>1231</v>
      </c>
      <c r="J8" s="96">
        <f>($H$8/100)*J7</f>
        <v>1018.563</v>
      </c>
      <c r="K8" s="96">
        <f>($H$8/100)*K7</f>
        <v>4797.4920000000002</v>
      </c>
      <c r="L8" s="96">
        <f>($H$8/100)*L7</f>
        <v>210.94500000000002</v>
      </c>
      <c r="M8" s="99"/>
    </row>
    <row r="9" spans="1:28" s="1" customFormat="1" ht="26.25" customHeight="1" x14ac:dyDescent="0.25">
      <c r="A9" s="130" t="s">
        <v>61</v>
      </c>
      <c r="B9" s="128" t="s">
        <v>60</v>
      </c>
      <c r="C9" s="77"/>
      <c r="D9" s="92">
        <v>2218.799</v>
      </c>
      <c r="E9" s="92">
        <v>19428.240000000002</v>
      </c>
      <c r="F9" s="92">
        <v>3812.1170000000002</v>
      </c>
      <c r="G9" s="92">
        <v>0.503</v>
      </c>
      <c r="H9" s="92">
        <v>8025.0339999999997</v>
      </c>
      <c r="I9" s="92">
        <v>3238.6379999999999</v>
      </c>
      <c r="J9" s="96"/>
      <c r="K9" s="96"/>
      <c r="L9" s="96"/>
      <c r="M9" s="156">
        <f>SUM(D9:I9)</f>
        <v>36723.330999999998</v>
      </c>
    </row>
    <row r="10" spans="1:28" s="1" customFormat="1" ht="26.25" customHeight="1" x14ac:dyDescent="0.25">
      <c r="A10" s="136"/>
      <c r="B10" s="129" t="s">
        <v>401</v>
      </c>
      <c r="C10" s="77"/>
      <c r="D10" s="93">
        <f>($C$5/100)*D7</f>
        <v>3097.0000000000005</v>
      </c>
      <c r="E10" s="93">
        <f t="shared" ref="E10:I10" si="1">($C$5/100)*E7</f>
        <v>19875.000000000004</v>
      </c>
      <c r="F10" s="93">
        <f t="shared" si="1"/>
        <v>2540</v>
      </c>
      <c r="G10" s="93">
        <f>($C$5/100)*G7</f>
        <v>401</v>
      </c>
      <c r="H10" s="93">
        <f>($C$5/100)*H7</f>
        <v>6027</v>
      </c>
      <c r="I10" s="93">
        <f t="shared" si="1"/>
        <v>1231.0000000000002</v>
      </c>
      <c r="J10" s="97">
        <f>($H$10/100)*J7</f>
        <v>1018.563</v>
      </c>
      <c r="K10" s="97">
        <f>($H$10/100)*K7</f>
        <v>4797.4920000000002</v>
      </c>
      <c r="L10" s="97">
        <f>($H$10/100)*L7</f>
        <v>210.94500000000002</v>
      </c>
      <c r="M10" s="99"/>
    </row>
    <row r="11" spans="1:28" s="1" customFormat="1" ht="26.25" customHeight="1" x14ac:dyDescent="0.25">
      <c r="A11" s="130" t="s">
        <v>62</v>
      </c>
      <c r="B11" s="128" t="s">
        <v>402</v>
      </c>
      <c r="C11" s="77"/>
      <c r="D11" s="51">
        <v>974</v>
      </c>
      <c r="E11" s="51">
        <v>15543</v>
      </c>
      <c r="F11" s="52">
        <v>3724</v>
      </c>
      <c r="G11" s="52">
        <v>0</v>
      </c>
      <c r="H11" s="51">
        <v>7312</v>
      </c>
      <c r="I11" s="52">
        <v>1769</v>
      </c>
      <c r="J11" s="95">
        <v>5</v>
      </c>
      <c r="K11" s="98">
        <v>5026</v>
      </c>
      <c r="L11" s="95">
        <v>2</v>
      </c>
      <c r="M11" s="99"/>
    </row>
    <row r="12" spans="1:28" s="1" customFormat="1" ht="26.25" customHeight="1" x14ac:dyDescent="0.25">
      <c r="A12" s="130"/>
      <c r="B12" s="128" t="s">
        <v>403</v>
      </c>
      <c r="C12" s="77"/>
      <c r="D12" s="51">
        <v>155</v>
      </c>
      <c r="E12" s="51">
        <v>1331</v>
      </c>
      <c r="F12" s="52">
        <v>1017</v>
      </c>
      <c r="G12" s="52">
        <v>0</v>
      </c>
      <c r="H12" s="51">
        <v>543</v>
      </c>
      <c r="I12" s="52">
        <v>230</v>
      </c>
      <c r="J12" s="95"/>
      <c r="K12" s="98"/>
      <c r="L12" s="95"/>
      <c r="M12" s="99"/>
    </row>
    <row r="13" spans="1:28" s="1" customFormat="1" ht="26.25" customHeight="1" x14ac:dyDescent="0.25">
      <c r="B13" s="128" t="s">
        <v>404</v>
      </c>
      <c r="C13" s="77"/>
      <c r="D13" s="157">
        <f>D12/D14</f>
        <v>0.13728963684676704</v>
      </c>
      <c r="E13" s="157">
        <f t="shared" ref="E13:I13" si="2">E12/E14</f>
        <v>7.8878748370273796E-2</v>
      </c>
      <c r="F13" s="157">
        <f t="shared" si="2"/>
        <v>0.21451170639105674</v>
      </c>
      <c r="G13" s="157"/>
      <c r="H13" s="157">
        <f t="shared" si="2"/>
        <v>6.9127943984723106E-2</v>
      </c>
      <c r="I13" s="157">
        <f t="shared" si="2"/>
        <v>0.11505752876438219</v>
      </c>
      <c r="J13" s="95">
        <v>30.61</v>
      </c>
      <c r="K13" s="98">
        <v>33.07</v>
      </c>
      <c r="L13" s="95">
        <v>455.3</v>
      </c>
      <c r="M13" s="99"/>
    </row>
    <row r="14" spans="1:28" s="1" customFormat="1" ht="26.25" x14ac:dyDescent="0.25">
      <c r="A14" s="47"/>
      <c r="B14" s="128" t="s">
        <v>405</v>
      </c>
      <c r="C14" s="132">
        <f>SUM(D14:I14)</f>
        <v>32598</v>
      </c>
      <c r="D14" s="66">
        <f t="shared" ref="D14:I14" si="3">D12+D11</f>
        <v>1129</v>
      </c>
      <c r="E14" s="66">
        <f t="shared" si="3"/>
        <v>16874</v>
      </c>
      <c r="F14" s="102">
        <f t="shared" si="3"/>
        <v>4741</v>
      </c>
      <c r="G14" s="102">
        <f t="shared" si="3"/>
        <v>0</v>
      </c>
      <c r="H14" s="102">
        <f t="shared" si="3"/>
        <v>7855</v>
      </c>
      <c r="I14" s="102">
        <f t="shared" si="3"/>
        <v>1999</v>
      </c>
      <c r="J14" s="103">
        <f t="shared" ref="J14:L14" si="4">(J11/(100-J13))*100</f>
        <v>7.2056492289955321</v>
      </c>
      <c r="K14" s="103">
        <f t="shared" si="4"/>
        <v>7509.3381144479299</v>
      </c>
      <c r="L14" s="103">
        <f t="shared" si="4"/>
        <v>-0.56290458767238949</v>
      </c>
      <c r="M14" s="104"/>
    </row>
    <row r="15" spans="1:28" s="1" customFormat="1" ht="26.25" hidden="1" x14ac:dyDescent="0.25">
      <c r="A15" s="47"/>
      <c r="B15" s="47"/>
      <c r="C15" s="128"/>
      <c r="D15" s="94"/>
      <c r="E15" s="94"/>
      <c r="F15" s="94"/>
      <c r="G15" s="94"/>
      <c r="H15" s="94"/>
      <c r="I15" s="94"/>
      <c r="J15" s="94"/>
      <c r="K15" s="94"/>
      <c r="L15" s="94"/>
    </row>
    <row r="16" spans="1:28" s="1" customFormat="1" ht="26.25" hidden="1" x14ac:dyDescent="0.25">
      <c r="A16" s="339" t="s">
        <v>395</v>
      </c>
      <c r="B16" s="330" t="s">
        <v>396</v>
      </c>
      <c r="C16" s="148">
        <v>33516</v>
      </c>
      <c r="D16" s="92">
        <v>3097</v>
      </c>
      <c r="E16" s="92">
        <v>19875</v>
      </c>
      <c r="F16" s="92">
        <v>2540</v>
      </c>
      <c r="G16" s="92">
        <v>401</v>
      </c>
      <c r="H16" s="92">
        <v>6027</v>
      </c>
      <c r="I16" s="92">
        <v>1231</v>
      </c>
      <c r="J16" s="331">
        <v>314</v>
      </c>
      <c r="K16" s="331"/>
      <c r="L16" s="94"/>
    </row>
    <row r="17" spans="1:46" s="1" customFormat="1" ht="26.25" hidden="1" x14ac:dyDescent="0.25">
      <c r="A17" s="47"/>
      <c r="B17" s="330" t="s">
        <v>397</v>
      </c>
      <c r="C17" s="148">
        <v>29534</v>
      </c>
      <c r="D17" s="92">
        <v>2729</v>
      </c>
      <c r="E17" s="92">
        <v>17515</v>
      </c>
      <c r="F17" s="92">
        <v>2238</v>
      </c>
      <c r="G17" s="92">
        <v>353</v>
      </c>
      <c r="H17" s="92">
        <v>5311</v>
      </c>
      <c r="I17" s="92">
        <v>1084</v>
      </c>
      <c r="J17" s="332"/>
      <c r="K17" s="332"/>
      <c r="L17" s="94"/>
    </row>
    <row r="18" spans="1:46" s="197" customFormat="1" ht="26.25" x14ac:dyDescent="0.25">
      <c r="A18" s="47"/>
      <c r="B18" s="330"/>
      <c r="C18" s="333"/>
      <c r="D18" s="334"/>
      <c r="E18" s="334"/>
      <c r="F18" s="334"/>
      <c r="G18" s="334"/>
      <c r="H18" s="334"/>
      <c r="I18" s="334"/>
      <c r="J18" s="94"/>
      <c r="K18" s="94"/>
      <c r="L18" s="94"/>
    </row>
    <row r="19" spans="1:46" ht="28.5" customHeight="1" x14ac:dyDescent="0.25">
      <c r="A19" s="130" t="s">
        <v>63</v>
      </c>
      <c r="B19" s="65"/>
      <c r="C19" s="141" t="s">
        <v>64</v>
      </c>
      <c r="D19" s="133">
        <f t="shared" ref="D19:I19" si="5">D11/D8</f>
        <v>0.31449790119470455</v>
      </c>
      <c r="E19" s="133">
        <f t="shared" si="5"/>
        <v>0.78203773584905656</v>
      </c>
      <c r="F19" s="147">
        <f t="shared" si="5"/>
        <v>1.4661417322834647</v>
      </c>
      <c r="G19" s="147">
        <f t="shared" si="5"/>
        <v>0</v>
      </c>
      <c r="H19" s="147">
        <f t="shared" si="5"/>
        <v>1.2132072341131575</v>
      </c>
      <c r="I19" s="147">
        <f t="shared" si="5"/>
        <v>1.437043054427295</v>
      </c>
      <c r="J19" s="131">
        <f>J14/J8</f>
        <v>7.0743284696140859E-3</v>
      </c>
      <c r="K19" s="131">
        <f>K14/K8</f>
        <v>1.5652632905793131</v>
      </c>
      <c r="L19" s="131">
        <f>L14/L8</f>
        <v>-2.6684898322898833E-3</v>
      </c>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25">
      <c r="A20" s="1"/>
      <c r="B20" s="46"/>
      <c r="C20" s="141" t="s">
        <v>65</v>
      </c>
      <c r="D20" s="133">
        <f t="shared" ref="D20:I20" si="6">D11/D9</f>
        <v>0.43897622091951549</v>
      </c>
      <c r="E20" s="133">
        <f t="shared" si="6"/>
        <v>0.80002100035824131</v>
      </c>
      <c r="F20" s="133">
        <f t="shared" si="6"/>
        <v>0.97688502215435669</v>
      </c>
      <c r="G20" s="133">
        <f t="shared" si="6"/>
        <v>0</v>
      </c>
      <c r="H20" s="133">
        <f t="shared" si="6"/>
        <v>0.91114878765622676</v>
      </c>
      <c r="I20" s="133">
        <f t="shared" si="6"/>
        <v>0.54621726787618752</v>
      </c>
      <c r="J20" s="100"/>
      <c r="K20" s="101"/>
      <c r="L20" s="100"/>
      <c r="M20" s="1"/>
      <c r="N20" s="1"/>
      <c r="O20" s="1"/>
      <c r="AC20" s="1"/>
      <c r="AD20" s="1"/>
      <c r="AE20" s="1"/>
      <c r="AF20" s="1"/>
      <c r="AG20" s="1"/>
      <c r="AH20" s="1"/>
      <c r="AI20" s="1"/>
      <c r="AJ20" s="1"/>
      <c r="AK20" s="1"/>
      <c r="AL20" s="1"/>
      <c r="AM20" s="1"/>
      <c r="AN20" s="1"/>
      <c r="AO20" s="1"/>
      <c r="AP20" s="1"/>
      <c r="AQ20" s="1"/>
      <c r="AR20" s="1"/>
      <c r="AS20" s="1"/>
      <c r="AT20" s="1"/>
    </row>
    <row r="21" spans="1:46" ht="28.5" customHeight="1" x14ac:dyDescent="0.25">
      <c r="A21" s="1"/>
      <c r="B21" s="46"/>
      <c r="C21" s="143" t="s">
        <v>66</v>
      </c>
      <c r="D21" s="144">
        <f t="shared" ref="D21:I21" si="7">D14/D8</f>
        <v>0.36454633516306101</v>
      </c>
      <c r="E21" s="144">
        <f t="shared" si="7"/>
        <v>0.84900628930817612</v>
      </c>
      <c r="F21" s="144">
        <f t="shared" si="7"/>
        <v>1.8665354330708661</v>
      </c>
      <c r="G21" s="144">
        <f t="shared" si="7"/>
        <v>0</v>
      </c>
      <c r="H21" s="144">
        <f t="shared" si="7"/>
        <v>1.3033018085282895</v>
      </c>
      <c r="I21" s="144">
        <f t="shared" si="7"/>
        <v>1.6238830219333875</v>
      </c>
      <c r="J21" s="100"/>
      <c r="K21" s="101"/>
      <c r="L21" s="100"/>
      <c r="M21" s="1"/>
      <c r="N21" s="1"/>
      <c r="O21" s="1"/>
      <c r="AC21" s="1"/>
      <c r="AD21" s="1"/>
      <c r="AE21" s="1"/>
      <c r="AF21" s="1"/>
      <c r="AG21" s="1"/>
      <c r="AH21" s="1"/>
      <c r="AI21" s="1"/>
      <c r="AJ21" s="1"/>
      <c r="AK21" s="1"/>
      <c r="AL21" s="1"/>
      <c r="AM21" s="1"/>
      <c r="AN21" s="1"/>
      <c r="AO21" s="1"/>
      <c r="AP21" s="1"/>
      <c r="AQ21" s="1"/>
      <c r="AR21" s="1"/>
      <c r="AS21" s="1"/>
      <c r="AT21" s="1"/>
    </row>
    <row r="22" spans="1:46" ht="28.5" customHeight="1" thickBot="1" x14ac:dyDescent="0.3">
      <c r="A22" s="1"/>
      <c r="B22" s="46"/>
      <c r="C22" s="142" t="s">
        <v>67</v>
      </c>
      <c r="D22" s="140">
        <f t="shared" ref="D22:I22" si="8">D14/D9</f>
        <v>0.50883383307816521</v>
      </c>
      <c r="E22" s="140">
        <f t="shared" si="8"/>
        <v>0.8685295219741983</v>
      </c>
      <c r="F22" s="140">
        <f t="shared" si="8"/>
        <v>1.2436659210617091</v>
      </c>
      <c r="G22" s="140">
        <f t="shared" si="8"/>
        <v>0</v>
      </c>
      <c r="H22" s="140">
        <f t="shared" si="8"/>
        <v>0.97881205238507407</v>
      </c>
      <c r="I22" s="140">
        <f t="shared" si="8"/>
        <v>0.61723477585330622</v>
      </c>
      <c r="J22" s="100"/>
      <c r="K22" s="101"/>
      <c r="L22" s="100"/>
      <c r="M22" s="1"/>
      <c r="N22" s="1"/>
      <c r="O22" s="1"/>
      <c r="AC22" s="1"/>
      <c r="AD22" s="1"/>
      <c r="AE22" s="1"/>
      <c r="AF22" s="1"/>
      <c r="AG22" s="1"/>
      <c r="AH22" s="1"/>
      <c r="AI22" s="1"/>
      <c r="AJ22" s="1"/>
      <c r="AK22" s="1"/>
      <c r="AL22" s="1"/>
      <c r="AM22" s="1"/>
      <c r="AN22" s="1"/>
      <c r="AO22" s="1"/>
      <c r="AP22" s="1"/>
      <c r="AQ22" s="1"/>
      <c r="AR22" s="1"/>
      <c r="AS22" s="1"/>
      <c r="AT22" s="1"/>
    </row>
    <row r="23" spans="1:46" ht="28.5" customHeight="1" x14ac:dyDescent="0.4">
      <c r="A23" s="1"/>
      <c r="B23" s="46"/>
      <c r="C23" s="146" t="s">
        <v>44</v>
      </c>
      <c r="D23" s="235">
        <f t="shared" ref="D23:I23" si="9">D14/D10</f>
        <v>0.36454633516306095</v>
      </c>
      <c r="E23" s="235">
        <f t="shared" si="9"/>
        <v>0.8490062893081759</v>
      </c>
      <c r="F23" s="236">
        <f t="shared" si="9"/>
        <v>1.8665354330708661</v>
      </c>
      <c r="G23" s="236">
        <f t="shared" si="9"/>
        <v>0</v>
      </c>
      <c r="H23" s="236">
        <f t="shared" si="9"/>
        <v>1.3033018085282895</v>
      </c>
      <c r="I23" s="236">
        <f t="shared" si="9"/>
        <v>1.6238830219333873</v>
      </c>
      <c r="J23" s="100"/>
      <c r="K23" s="101"/>
      <c r="L23" s="100"/>
      <c r="M23" s="1"/>
      <c r="N23" s="1"/>
      <c r="O23" s="1"/>
      <c r="AC23" s="1"/>
      <c r="AD23" s="1"/>
      <c r="AE23" s="1"/>
      <c r="AF23" s="1"/>
      <c r="AG23" s="1"/>
      <c r="AH23" s="1"/>
      <c r="AI23" s="1"/>
      <c r="AJ23" s="1"/>
      <c r="AK23" s="1"/>
      <c r="AL23" s="1"/>
      <c r="AM23" s="1"/>
      <c r="AN23" s="1"/>
      <c r="AO23" s="1"/>
      <c r="AP23" s="1"/>
      <c r="AQ23" s="1"/>
      <c r="AR23" s="1"/>
      <c r="AS23" s="1"/>
      <c r="AT23" s="1"/>
    </row>
    <row r="24" spans="1:46" ht="28.5" customHeight="1" thickBot="1" x14ac:dyDescent="0.3">
      <c r="A24" s="1"/>
      <c r="B24" s="46"/>
      <c r="C24" s="145" t="s">
        <v>45</v>
      </c>
      <c r="D24" s="237">
        <f t="shared" ref="D24:I24" si="10">D10-D14</f>
        <v>1968.0000000000005</v>
      </c>
      <c r="E24" s="237">
        <f t="shared" si="10"/>
        <v>3001.0000000000036</v>
      </c>
      <c r="F24" s="181">
        <f t="shared" si="10"/>
        <v>-2201</v>
      </c>
      <c r="G24" s="238">
        <f t="shared" si="10"/>
        <v>401</v>
      </c>
      <c r="H24" s="181">
        <f t="shared" si="10"/>
        <v>-1828</v>
      </c>
      <c r="I24" s="181">
        <f t="shared" si="10"/>
        <v>-767.99999999999977</v>
      </c>
      <c r="J24" s="131"/>
      <c r="K24" s="131"/>
      <c r="L24" s="131"/>
      <c r="M24" s="1"/>
      <c r="N24" s="1"/>
      <c r="O24" s="1"/>
      <c r="AC24" s="1"/>
      <c r="AD24" s="1"/>
      <c r="AE24" s="1"/>
      <c r="AF24" s="1"/>
      <c r="AG24" s="1"/>
      <c r="AH24" s="1"/>
      <c r="AI24" s="1"/>
      <c r="AJ24" s="1"/>
      <c r="AK24" s="1"/>
      <c r="AL24" s="1"/>
      <c r="AM24" s="1"/>
      <c r="AN24" s="1"/>
      <c r="AO24" s="1"/>
      <c r="AP24" s="1"/>
      <c r="AQ24" s="1"/>
      <c r="AR24" s="1"/>
      <c r="AS24" s="1"/>
      <c r="AT24" s="1"/>
    </row>
    <row r="25" spans="1:46" ht="31.5" customHeight="1" thickBot="1" x14ac:dyDescent="0.3">
      <c r="A25" s="367" t="s">
        <v>46</v>
      </c>
      <c r="B25" s="368"/>
      <c r="C25" s="369">
        <v>2</v>
      </c>
      <c r="D25" s="223" t="s">
        <v>77</v>
      </c>
      <c r="E25" s="223" t="s">
        <v>77</v>
      </c>
      <c r="F25" s="191" t="s">
        <v>77</v>
      </c>
      <c r="G25" s="223" t="s">
        <v>129</v>
      </c>
      <c r="H25" s="191" t="s">
        <v>77</v>
      </c>
      <c r="I25" s="191" t="s">
        <v>77</v>
      </c>
      <c r="J25" s="62"/>
      <c r="K25" s="62"/>
      <c r="L25" s="62"/>
      <c r="M25" s="1"/>
      <c r="O25" s="1"/>
      <c r="Q25" s="172"/>
      <c r="R25" s="172"/>
      <c r="AC25" s="1"/>
      <c r="AD25" s="1"/>
      <c r="AE25" s="1"/>
      <c r="AF25" s="1"/>
      <c r="AG25" s="1"/>
      <c r="AH25" s="1"/>
      <c r="AI25" s="1"/>
      <c r="AJ25" s="1"/>
      <c r="AK25" s="1"/>
      <c r="AL25" s="1"/>
      <c r="AM25" s="1"/>
      <c r="AN25" s="1"/>
      <c r="AO25" s="1"/>
      <c r="AP25" s="1"/>
      <c r="AQ25" s="1"/>
      <c r="AR25" s="1"/>
      <c r="AS25" s="1"/>
      <c r="AT25" s="1"/>
    </row>
    <row r="26" spans="1:46" s="73" customFormat="1" ht="40.5" customHeight="1" thickBot="1" x14ac:dyDescent="0.45">
      <c r="A26" s="188" t="s">
        <v>110</v>
      </c>
      <c r="B26" s="189"/>
      <c r="C26" s="370"/>
      <c r="D26" s="153" t="s">
        <v>410</v>
      </c>
      <c r="E26" s="224" t="s">
        <v>411</v>
      </c>
      <c r="F26" s="192" t="s">
        <v>415</v>
      </c>
      <c r="G26" s="153"/>
      <c r="H26" s="192" t="s">
        <v>419</v>
      </c>
      <c r="I26" s="192" t="s">
        <v>421</v>
      </c>
      <c r="J26" s="186"/>
      <c r="K26" s="82"/>
      <c r="L26" s="82"/>
      <c r="M26" s="184"/>
      <c r="N26" s="184"/>
      <c r="O26" s="184"/>
      <c r="P26" s="185"/>
      <c r="Q26" s="173"/>
      <c r="R26" s="173"/>
    </row>
    <row r="27" spans="1:46" s="73" customFormat="1" ht="27" thickBot="1" x14ac:dyDescent="0.45">
      <c r="A27" s="362" t="s">
        <v>112</v>
      </c>
      <c r="B27" s="363"/>
      <c r="C27" s="370"/>
      <c r="D27" s="153" t="s">
        <v>412</v>
      </c>
      <c r="E27" s="153" t="s">
        <v>413</v>
      </c>
      <c r="F27" s="192" t="s">
        <v>416</v>
      </c>
      <c r="G27" s="153"/>
      <c r="H27" s="192" t="s">
        <v>418</v>
      </c>
      <c r="I27" s="192"/>
      <c r="J27" s="174"/>
      <c r="K27" s="174"/>
      <c r="L27" s="174"/>
      <c r="M27" s="184"/>
      <c r="N27" s="184"/>
      <c r="O27" s="184"/>
      <c r="P27" s="185"/>
      <c r="Q27" s="173"/>
      <c r="R27" s="173"/>
    </row>
    <row r="28" spans="1:46" s="73" customFormat="1" ht="27" thickBot="1" x14ac:dyDescent="0.45">
      <c r="A28" s="372" t="s">
        <v>111</v>
      </c>
      <c r="B28" s="373"/>
      <c r="C28" s="371"/>
      <c r="D28" s="225"/>
      <c r="E28" s="62" t="s">
        <v>414</v>
      </c>
      <c r="F28" s="194" t="s">
        <v>417</v>
      </c>
      <c r="G28" s="225"/>
      <c r="H28" s="194" t="s">
        <v>420</v>
      </c>
      <c r="I28" s="194"/>
      <c r="J28" s="174"/>
      <c r="K28" s="174"/>
      <c r="L28" s="174"/>
      <c r="M28" s="72"/>
      <c r="N28" s="72"/>
      <c r="O28" s="72"/>
      <c r="Q28" s="173"/>
      <c r="R28" s="173"/>
    </row>
    <row r="29" spans="1:46" ht="71.25" customHeight="1" thickBot="1" x14ac:dyDescent="0.3">
      <c r="A29" s="360" t="s">
        <v>36</v>
      </c>
      <c r="B29" s="361"/>
      <c r="C29" s="108"/>
      <c r="D29" s="187"/>
      <c r="E29" s="187"/>
      <c r="F29" s="187"/>
      <c r="G29" s="187"/>
      <c r="H29" s="187"/>
      <c r="I29" s="187"/>
      <c r="J29" s="109"/>
      <c r="K29" s="109"/>
      <c r="L29" s="110"/>
      <c r="M29" s="41" t="s">
        <v>78</v>
      </c>
      <c r="N29" s="41" t="s">
        <v>37</v>
      </c>
      <c r="O29" s="41" t="s">
        <v>79</v>
      </c>
      <c r="P29" s="86" t="s">
        <v>80</v>
      </c>
      <c r="Q29" s="172"/>
      <c r="R29" s="172"/>
      <c r="AC29" s="1"/>
      <c r="AD29" s="1"/>
      <c r="AE29" s="1"/>
      <c r="AF29" s="1"/>
      <c r="AG29" s="1"/>
      <c r="AH29" s="1"/>
      <c r="AI29" s="1"/>
      <c r="AJ29" s="1"/>
      <c r="AK29" s="1"/>
      <c r="AL29" s="1"/>
      <c r="AM29" s="1"/>
      <c r="AN29" s="1"/>
      <c r="AO29" s="1"/>
      <c r="AP29" s="1"/>
      <c r="AQ29" s="1"/>
      <c r="AR29" s="1"/>
      <c r="AS29" s="1"/>
      <c r="AT29" s="1"/>
    </row>
    <row r="30" spans="1:46" ht="63" customHeight="1" x14ac:dyDescent="0.25">
      <c r="A30" s="84"/>
      <c r="B30" s="85"/>
      <c r="C30" s="107" t="s">
        <v>84</v>
      </c>
      <c r="D30" s="69" t="s">
        <v>28</v>
      </c>
      <c r="E30" s="1"/>
      <c r="F30" s="1"/>
      <c r="G30" s="1"/>
      <c r="H30" s="1"/>
      <c r="I30" s="1"/>
      <c r="J30" s="1"/>
      <c r="K30" s="1"/>
      <c r="L30" s="1"/>
      <c r="M30" s="10"/>
      <c r="N30" s="9"/>
      <c r="O30" s="11"/>
      <c r="P30" s="10"/>
      <c r="Q30" s="345"/>
      <c r="R30" s="345"/>
      <c r="AC30" s="1"/>
      <c r="AD30" s="1"/>
      <c r="AE30" s="1"/>
      <c r="AF30" s="1"/>
      <c r="AG30" s="1"/>
      <c r="AH30" s="1"/>
      <c r="AI30" s="1"/>
      <c r="AJ30" s="1"/>
      <c r="AK30" s="1"/>
      <c r="AL30" s="1"/>
      <c r="AM30" s="1"/>
      <c r="AN30" s="1"/>
      <c r="AO30" s="1"/>
      <c r="AP30" s="1"/>
      <c r="AQ30" s="1"/>
      <c r="AR30" s="1"/>
      <c r="AS30" s="1"/>
      <c r="AT30" s="1"/>
    </row>
    <row r="31" spans="1:46" ht="37.5" customHeight="1" x14ac:dyDescent="0.25">
      <c r="A31" s="350" t="s">
        <v>13</v>
      </c>
      <c r="B31" s="351"/>
      <c r="C31" s="55" t="s">
        <v>83</v>
      </c>
      <c r="D31" s="231" t="s">
        <v>73</v>
      </c>
      <c r="E31" s="302" t="s">
        <v>73</v>
      </c>
      <c r="F31" s="205" t="s">
        <v>73</v>
      </c>
      <c r="G31" s="231" t="s">
        <v>73</v>
      </c>
      <c r="H31" s="205" t="s">
        <v>73</v>
      </c>
      <c r="I31" s="205" t="s">
        <v>73</v>
      </c>
      <c r="J31" s="40"/>
      <c r="K31" s="80"/>
      <c r="L31" s="40"/>
      <c r="M31" s="3" t="s">
        <v>85</v>
      </c>
      <c r="N31" s="357" t="s">
        <v>136</v>
      </c>
      <c r="O31" s="202" t="s">
        <v>118</v>
      </c>
      <c r="P31" s="285" t="s">
        <v>87</v>
      </c>
      <c r="Q31" s="172"/>
      <c r="R31" s="172"/>
      <c r="AC31" s="1"/>
      <c r="AD31" s="1"/>
      <c r="AE31" s="1"/>
      <c r="AF31" s="1"/>
      <c r="AG31" s="1"/>
      <c r="AH31" s="1"/>
      <c r="AI31" s="1"/>
      <c r="AJ31" s="1"/>
      <c r="AK31" s="1"/>
      <c r="AL31" s="1"/>
      <c r="AM31" s="1"/>
      <c r="AN31" s="1"/>
      <c r="AO31" s="1"/>
      <c r="AP31" s="1"/>
      <c r="AQ31" s="1"/>
      <c r="AR31" s="1"/>
      <c r="AS31" s="1"/>
      <c r="AT31" s="1"/>
    </row>
    <row r="32" spans="1:46" ht="42" x14ac:dyDescent="0.25">
      <c r="A32" s="352"/>
      <c r="B32" s="351"/>
      <c r="C32" s="56" t="s">
        <v>81</v>
      </c>
      <c r="D32" s="229" t="s">
        <v>73</v>
      </c>
      <c r="E32" s="229" t="s">
        <v>73</v>
      </c>
      <c r="F32" s="205" t="s">
        <v>73</v>
      </c>
      <c r="G32" s="229" t="s">
        <v>73</v>
      </c>
      <c r="H32" s="205" t="s">
        <v>73</v>
      </c>
      <c r="I32" s="205" t="s">
        <v>73</v>
      </c>
      <c r="J32" s="34"/>
      <c r="K32" s="80"/>
      <c r="L32" s="34"/>
      <c r="M32" s="3" t="s">
        <v>85</v>
      </c>
      <c r="N32" s="358"/>
      <c r="O32" s="284" t="s">
        <v>178</v>
      </c>
      <c r="P32" s="285" t="s">
        <v>87</v>
      </c>
      <c r="Q32" s="345"/>
      <c r="R32" s="345"/>
      <c r="AC32" s="1"/>
      <c r="AD32" s="1"/>
      <c r="AE32" s="1"/>
      <c r="AF32" s="1"/>
      <c r="AG32" s="1"/>
      <c r="AH32" s="1"/>
      <c r="AI32" s="1"/>
      <c r="AJ32" s="1"/>
      <c r="AK32" s="1"/>
      <c r="AL32" s="1"/>
      <c r="AM32" s="1"/>
      <c r="AN32" s="1"/>
      <c r="AO32" s="1"/>
      <c r="AP32" s="1"/>
      <c r="AQ32" s="1"/>
      <c r="AR32" s="1"/>
      <c r="AS32" s="1"/>
      <c r="AT32" s="1"/>
    </row>
    <row r="33" spans="1:46" ht="26.25" x14ac:dyDescent="0.25">
      <c r="A33" s="352"/>
      <c r="B33" s="351"/>
      <c r="C33" s="55" t="s">
        <v>82</v>
      </c>
      <c r="D33" s="229" t="s">
        <v>73</v>
      </c>
      <c r="E33" s="229" t="s">
        <v>73</v>
      </c>
      <c r="F33" s="205" t="s">
        <v>73</v>
      </c>
      <c r="G33" s="229" t="s">
        <v>73</v>
      </c>
      <c r="H33" s="205" t="s">
        <v>73</v>
      </c>
      <c r="I33" s="205" t="s">
        <v>73</v>
      </c>
      <c r="J33" s="35"/>
      <c r="K33" s="81"/>
      <c r="L33" s="35"/>
      <c r="M33" s="3" t="s">
        <v>85</v>
      </c>
      <c r="N33" s="359"/>
      <c r="O33" s="284" t="s">
        <v>161</v>
      </c>
      <c r="P33" s="285" t="s">
        <v>21</v>
      </c>
      <c r="Q33" s="172"/>
      <c r="R33" s="172"/>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6"/>
      <c r="H34" s="4"/>
      <c r="I34" s="7"/>
      <c r="J34" s="4"/>
      <c r="K34" s="7"/>
      <c r="L34" s="4"/>
      <c r="M34" s="5"/>
      <c r="N34" s="5"/>
      <c r="O34" s="6"/>
      <c r="P34" s="288"/>
      <c r="Q34" s="172"/>
      <c r="R34" s="172"/>
      <c r="AC34" s="1"/>
      <c r="AD34" s="1"/>
      <c r="AE34" s="1"/>
      <c r="AF34" s="1"/>
      <c r="AG34" s="1"/>
      <c r="AH34" s="1"/>
      <c r="AI34" s="1"/>
      <c r="AJ34" s="1"/>
      <c r="AK34" s="1"/>
      <c r="AL34" s="1"/>
      <c r="AM34" s="1"/>
      <c r="AN34" s="1"/>
      <c r="AO34" s="1"/>
      <c r="AP34" s="1"/>
      <c r="AQ34" s="1"/>
      <c r="AR34" s="1"/>
      <c r="AS34" s="1"/>
      <c r="AT34" s="1"/>
    </row>
    <row r="35" spans="1:46" ht="34.5" x14ac:dyDescent="0.25">
      <c r="A35" s="1"/>
      <c r="B35" s="1"/>
      <c r="C35" s="79" t="s">
        <v>92</v>
      </c>
      <c r="D35" s="69" t="s">
        <v>28</v>
      </c>
      <c r="E35" s="1"/>
      <c r="F35" s="9"/>
      <c r="G35" s="117"/>
      <c r="H35" s="1"/>
      <c r="I35" s="9"/>
      <c r="J35" s="1"/>
      <c r="L35" s="1"/>
      <c r="M35" s="10"/>
      <c r="N35" s="10"/>
      <c r="O35" s="11"/>
      <c r="P35" s="288"/>
      <c r="Q35" s="345"/>
      <c r="R35" s="345"/>
      <c r="AC35" s="1"/>
      <c r="AD35" s="1"/>
      <c r="AE35" s="1"/>
      <c r="AF35" s="1"/>
      <c r="AG35" s="1"/>
      <c r="AH35" s="1"/>
      <c r="AI35" s="1"/>
      <c r="AJ35" s="1"/>
      <c r="AK35" s="1"/>
      <c r="AL35" s="1"/>
      <c r="AM35" s="1"/>
      <c r="AN35" s="1"/>
      <c r="AO35" s="1"/>
      <c r="AP35" s="1"/>
      <c r="AQ35" s="1"/>
      <c r="AR35" s="1"/>
      <c r="AS35" s="1"/>
      <c r="AT35" s="1"/>
    </row>
    <row r="36" spans="1:46" ht="60" customHeight="1" x14ac:dyDescent="0.25">
      <c r="A36" s="353" t="s">
        <v>7</v>
      </c>
      <c r="B36" s="354"/>
      <c r="C36" s="218" t="s">
        <v>116</v>
      </c>
      <c r="D36" s="228" t="s">
        <v>68</v>
      </c>
      <c r="E36" s="228" t="s">
        <v>68</v>
      </c>
      <c r="F36" s="205" t="s">
        <v>68</v>
      </c>
      <c r="G36" s="228" t="s">
        <v>68</v>
      </c>
      <c r="H36" s="205" t="s">
        <v>68</v>
      </c>
      <c r="I36" s="205" t="s">
        <v>68</v>
      </c>
      <c r="J36" s="26"/>
      <c r="K36" s="80"/>
      <c r="L36" s="26"/>
      <c r="M36" s="159" t="s">
        <v>179</v>
      </c>
      <c r="N36" s="29" t="s">
        <v>85</v>
      </c>
      <c r="O36" s="202" t="s">
        <v>137</v>
      </c>
      <c r="P36" s="285" t="s">
        <v>197</v>
      </c>
      <c r="Q36" s="172"/>
      <c r="R36" s="172"/>
      <c r="AC36" s="1"/>
      <c r="AD36" s="1"/>
      <c r="AE36" s="1"/>
      <c r="AF36" s="1"/>
      <c r="AG36" s="1"/>
      <c r="AH36" s="1"/>
      <c r="AI36" s="1"/>
      <c r="AJ36" s="1"/>
      <c r="AK36" s="1"/>
      <c r="AL36" s="1"/>
      <c r="AM36" s="1"/>
      <c r="AN36" s="1"/>
      <c r="AO36" s="1"/>
      <c r="AP36" s="1"/>
      <c r="AQ36" s="1"/>
      <c r="AR36" s="1"/>
      <c r="AS36" s="1"/>
      <c r="AT36" s="1"/>
    </row>
    <row r="37" spans="1:46" ht="41.1" customHeight="1" x14ac:dyDescent="0.25">
      <c r="A37" s="353"/>
      <c r="B37" s="354"/>
      <c r="C37" s="218" t="s">
        <v>117</v>
      </c>
      <c r="D37" s="228" t="s">
        <v>73</v>
      </c>
      <c r="E37" s="228" t="s">
        <v>73</v>
      </c>
      <c r="F37" s="205" t="s">
        <v>73</v>
      </c>
      <c r="G37" s="228" t="s">
        <v>73</v>
      </c>
      <c r="H37" s="205" t="s">
        <v>73</v>
      </c>
      <c r="I37" s="205" t="s">
        <v>73</v>
      </c>
      <c r="J37" s="36"/>
      <c r="K37" s="80"/>
      <c r="L37" s="36"/>
      <c r="M37" s="159" t="s">
        <v>179</v>
      </c>
      <c r="N37" s="203" t="s">
        <v>270</v>
      </c>
      <c r="O37" s="312" t="s">
        <v>273</v>
      </c>
      <c r="P37" s="303" t="s">
        <v>21</v>
      </c>
      <c r="Q37" s="172"/>
      <c r="R37" s="172"/>
      <c r="AC37" s="1"/>
      <c r="AD37" s="1"/>
      <c r="AE37" s="1"/>
      <c r="AF37" s="1"/>
      <c r="AG37" s="1"/>
      <c r="AH37" s="1"/>
      <c r="AI37" s="1"/>
      <c r="AJ37" s="1"/>
      <c r="AK37" s="1"/>
      <c r="AL37" s="1"/>
      <c r="AM37" s="1"/>
      <c r="AN37" s="1"/>
      <c r="AO37" s="1"/>
      <c r="AP37" s="1"/>
      <c r="AQ37" s="1"/>
      <c r="AR37" s="1"/>
      <c r="AS37" s="1"/>
      <c r="AT37" s="1"/>
    </row>
    <row r="38" spans="1:46" ht="21" customHeight="1" x14ac:dyDescent="0.25">
      <c r="A38" s="353"/>
      <c r="B38" s="354"/>
      <c r="C38" s="219" t="s">
        <v>115</v>
      </c>
      <c r="D38" s="228" t="s">
        <v>68</v>
      </c>
      <c r="E38" s="228" t="s">
        <v>68</v>
      </c>
      <c r="F38" s="205" t="s">
        <v>68</v>
      </c>
      <c r="G38" s="228" t="s">
        <v>68</v>
      </c>
      <c r="H38" s="205" t="s">
        <v>68</v>
      </c>
      <c r="I38" s="205" t="s">
        <v>68</v>
      </c>
      <c r="J38" s="27"/>
      <c r="K38" s="81"/>
      <c r="L38" s="27"/>
      <c r="M38" s="159" t="s">
        <v>179</v>
      </c>
      <c r="N38" s="29" t="s">
        <v>85</v>
      </c>
      <c r="O38" s="298" t="s">
        <v>276</v>
      </c>
      <c r="P38" s="285" t="s">
        <v>197</v>
      </c>
      <c r="Q38" s="172"/>
      <c r="R38" s="172"/>
      <c r="AC38" s="1"/>
      <c r="AD38" s="1"/>
      <c r="AE38" s="1"/>
      <c r="AF38" s="1"/>
      <c r="AG38" s="1"/>
      <c r="AH38" s="1"/>
      <c r="AI38" s="1"/>
      <c r="AJ38" s="1"/>
      <c r="AK38" s="1"/>
      <c r="AL38" s="1"/>
      <c r="AM38" s="1"/>
      <c r="AN38" s="1"/>
      <c r="AO38" s="1"/>
      <c r="AP38" s="1"/>
      <c r="AQ38" s="1"/>
      <c r="AR38" s="1"/>
      <c r="AS38" s="1"/>
      <c r="AT38" s="1"/>
    </row>
    <row r="39" spans="1:46" ht="64.150000000000006" customHeight="1" x14ac:dyDescent="0.25">
      <c r="A39" s="353"/>
      <c r="B39" s="354"/>
      <c r="C39" s="221" t="s">
        <v>114</v>
      </c>
      <c r="D39" s="228" t="s">
        <v>73</v>
      </c>
      <c r="E39" s="228" t="s">
        <v>73</v>
      </c>
      <c r="F39" s="205" t="s">
        <v>73</v>
      </c>
      <c r="G39" s="228" t="s">
        <v>73</v>
      </c>
      <c r="H39" s="205" t="s">
        <v>73</v>
      </c>
      <c r="I39" s="205" t="s">
        <v>73</v>
      </c>
      <c r="J39" s="27"/>
      <c r="K39" s="80"/>
      <c r="L39" s="27"/>
      <c r="M39" s="3" t="s">
        <v>179</v>
      </c>
      <c r="N39" s="29" t="s">
        <v>271</v>
      </c>
      <c r="O39" s="313" t="s">
        <v>274</v>
      </c>
      <c r="P39" s="303" t="s">
        <v>21</v>
      </c>
      <c r="Q39" s="172"/>
      <c r="R39" s="172"/>
      <c r="AC39" s="1"/>
      <c r="AD39" s="1"/>
      <c r="AE39" s="1"/>
      <c r="AF39" s="1"/>
      <c r="AG39" s="1"/>
      <c r="AH39" s="1"/>
      <c r="AI39" s="1"/>
      <c r="AJ39" s="1"/>
      <c r="AK39" s="1"/>
      <c r="AL39" s="1"/>
      <c r="AM39" s="1"/>
      <c r="AN39" s="1"/>
      <c r="AO39" s="1"/>
      <c r="AP39" s="1"/>
      <c r="AQ39" s="1"/>
      <c r="AR39" s="1"/>
      <c r="AS39" s="1"/>
      <c r="AT39" s="1"/>
    </row>
    <row r="40" spans="1:46" ht="39" customHeight="1" x14ac:dyDescent="0.25">
      <c r="A40" s="353"/>
      <c r="B40" s="354"/>
      <c r="C40" s="220" t="s">
        <v>113</v>
      </c>
      <c r="D40" s="228" t="s">
        <v>68</v>
      </c>
      <c r="E40" s="228" t="s">
        <v>68</v>
      </c>
      <c r="F40" s="205" t="s">
        <v>68</v>
      </c>
      <c r="G40" s="228" t="s">
        <v>68</v>
      </c>
      <c r="H40" s="205" t="s">
        <v>68</v>
      </c>
      <c r="I40" s="205" t="s">
        <v>68</v>
      </c>
      <c r="J40" s="28"/>
      <c r="K40" s="80"/>
      <c r="L40" s="28"/>
      <c r="M40" s="3" t="s">
        <v>179</v>
      </c>
      <c r="N40" s="29" t="s">
        <v>85</v>
      </c>
      <c r="O40" s="202" t="s">
        <v>172</v>
      </c>
      <c r="P40" s="285" t="s">
        <v>197</v>
      </c>
      <c r="Q40" s="172"/>
      <c r="R40" s="172"/>
      <c r="AC40" s="1"/>
      <c r="AD40" s="1"/>
      <c r="AE40" s="1"/>
      <c r="AF40" s="1"/>
      <c r="AG40" s="1"/>
      <c r="AH40" s="1"/>
      <c r="AI40" s="1"/>
      <c r="AJ40" s="1"/>
      <c r="AK40" s="1"/>
      <c r="AL40" s="1"/>
      <c r="AM40" s="1"/>
      <c r="AN40" s="1"/>
      <c r="AO40" s="1"/>
      <c r="AP40" s="1"/>
      <c r="AQ40" s="1"/>
      <c r="AR40" s="1"/>
      <c r="AS40" s="1"/>
      <c r="AT40" s="1"/>
    </row>
    <row r="41" spans="1:46" ht="33.75" x14ac:dyDescent="0.25">
      <c r="A41" s="177"/>
      <c r="B41" s="195"/>
      <c r="C41" s="83"/>
      <c r="D41" s="198"/>
      <c r="E41" s="198"/>
      <c r="F41" s="198"/>
      <c r="G41" s="199"/>
      <c r="H41" s="198"/>
      <c r="I41" s="199"/>
      <c r="J41" s="196"/>
      <c r="K41" s="183"/>
      <c r="L41" s="196"/>
      <c r="M41" s="200"/>
      <c r="N41" s="200"/>
      <c r="O41" s="201"/>
      <c r="P41" s="292"/>
      <c r="Q41" s="172"/>
      <c r="R41" s="172"/>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9" t="s">
        <v>41</v>
      </c>
      <c r="E42" s="8"/>
      <c r="F42" s="17"/>
      <c r="G42" s="11"/>
      <c r="H42" s="8"/>
      <c r="I42" s="6"/>
      <c r="J42" s="8"/>
      <c r="L42" s="8"/>
      <c r="M42" s="5"/>
      <c r="N42" s="5"/>
      <c r="O42" s="5"/>
      <c r="P42" s="288"/>
      <c r="Q42" s="172"/>
      <c r="R42" s="172"/>
      <c r="AC42" s="1"/>
      <c r="AD42" s="1"/>
      <c r="AE42" s="1"/>
      <c r="AF42" s="1"/>
      <c r="AG42" s="1"/>
      <c r="AH42" s="1"/>
      <c r="AI42" s="1"/>
      <c r="AJ42" s="1"/>
      <c r="AK42" s="1"/>
      <c r="AL42" s="1"/>
      <c r="AM42" s="1"/>
      <c r="AN42" s="1"/>
      <c r="AO42" s="1"/>
      <c r="AP42" s="1"/>
      <c r="AQ42" s="1"/>
      <c r="AR42" s="1"/>
      <c r="AS42" s="1"/>
      <c r="AT42" s="1"/>
    </row>
    <row r="43" spans="1:46" ht="60" x14ac:dyDescent="0.25">
      <c r="A43" s="353" t="s">
        <v>3</v>
      </c>
      <c r="B43" s="354"/>
      <c r="C43" s="59" t="s">
        <v>4</v>
      </c>
      <c r="D43" s="228" t="s">
        <v>69</v>
      </c>
      <c r="E43" s="228" t="s">
        <v>69</v>
      </c>
      <c r="F43" s="205" t="s">
        <v>69</v>
      </c>
      <c r="G43" s="228" t="s">
        <v>69</v>
      </c>
      <c r="H43" s="205" t="s">
        <v>69</v>
      </c>
      <c r="I43" s="205" t="s">
        <v>69</v>
      </c>
      <c r="J43" s="164"/>
      <c r="K43" s="165"/>
      <c r="L43" s="164"/>
      <c r="M43" s="3" t="s">
        <v>85</v>
      </c>
      <c r="N43" s="203" t="s">
        <v>174</v>
      </c>
      <c r="O43" s="252" t="s">
        <v>173</v>
      </c>
      <c r="P43" s="285" t="s">
        <v>24</v>
      </c>
      <c r="Q43"/>
      <c r="R43" s="172"/>
      <c r="AC43" s="1"/>
      <c r="AD43" s="1"/>
      <c r="AE43" s="1"/>
      <c r="AF43" s="1"/>
      <c r="AG43" s="1"/>
      <c r="AH43" s="1"/>
      <c r="AI43" s="1"/>
      <c r="AJ43" s="1"/>
      <c r="AK43" s="1"/>
      <c r="AL43" s="1"/>
      <c r="AM43" s="1"/>
      <c r="AN43" s="1"/>
      <c r="AO43" s="1"/>
      <c r="AP43" s="1"/>
      <c r="AQ43" s="1"/>
      <c r="AR43" s="1"/>
      <c r="AS43" s="1"/>
      <c r="AT43" s="1"/>
    </row>
    <row r="44" spans="1:46" ht="45" x14ac:dyDescent="0.25">
      <c r="A44" s="353"/>
      <c r="B44" s="354"/>
      <c r="C44" s="83" t="s">
        <v>10</v>
      </c>
      <c r="D44" s="228" t="s">
        <v>138</v>
      </c>
      <c r="E44" s="228" t="s">
        <v>138</v>
      </c>
      <c r="F44" s="205" t="s">
        <v>138</v>
      </c>
      <c r="G44" s="228" t="s">
        <v>138</v>
      </c>
      <c r="H44" s="205" t="s">
        <v>138</v>
      </c>
      <c r="I44" s="205" t="s">
        <v>138</v>
      </c>
      <c r="J44" s="164"/>
      <c r="K44" s="165"/>
      <c r="L44" s="164"/>
      <c r="M44" s="3" t="s">
        <v>85</v>
      </c>
      <c r="N44" s="203" t="s">
        <v>148</v>
      </c>
      <c r="O44" s="252" t="s">
        <v>149</v>
      </c>
      <c r="P44" s="285" t="s">
        <v>24</v>
      </c>
      <c r="Q44"/>
      <c r="R44" s="172"/>
      <c r="AC44" s="1"/>
      <c r="AD44" s="1"/>
      <c r="AE44" s="1"/>
      <c r="AF44" s="1"/>
      <c r="AG44" s="1"/>
      <c r="AH44" s="1"/>
      <c r="AI44" s="1"/>
      <c r="AJ44" s="1"/>
      <c r="AK44" s="1"/>
      <c r="AL44" s="1"/>
      <c r="AM44" s="1"/>
      <c r="AN44" s="1"/>
      <c r="AO44" s="1"/>
      <c r="AP44" s="1"/>
      <c r="AQ44" s="1"/>
      <c r="AR44" s="1"/>
      <c r="AS44" s="1"/>
      <c r="AT44" s="1"/>
    </row>
    <row r="45" spans="1:46" ht="30" x14ac:dyDescent="0.25">
      <c r="A45" s="353"/>
      <c r="B45" s="354"/>
      <c r="C45" s="59" t="str">
        <f>C60</f>
        <v>Others Quota</v>
      </c>
      <c r="D45" s="228" t="s">
        <v>73</v>
      </c>
      <c r="E45" s="228" t="s">
        <v>73</v>
      </c>
      <c r="F45" s="208" t="s">
        <v>73</v>
      </c>
      <c r="G45" s="228" t="s">
        <v>73</v>
      </c>
      <c r="H45" s="208" t="s">
        <v>73</v>
      </c>
      <c r="I45" s="208" t="s">
        <v>73</v>
      </c>
      <c r="J45" s="164"/>
      <c r="K45" s="166"/>
      <c r="L45" s="164"/>
      <c r="M45" s="3" t="s">
        <v>85</v>
      </c>
      <c r="N45" s="203" t="s">
        <v>337</v>
      </c>
      <c r="O45" s="252" t="s">
        <v>120</v>
      </c>
      <c r="P45" s="322" t="s">
        <v>169</v>
      </c>
      <c r="Q45" s="172"/>
      <c r="R45" s="172"/>
      <c r="AC45" s="1"/>
      <c r="AD45" s="1"/>
      <c r="AE45" s="1"/>
      <c r="AF45" s="1"/>
      <c r="AG45" s="1"/>
      <c r="AH45" s="1"/>
      <c r="AI45" s="1"/>
      <c r="AJ45" s="1"/>
      <c r="AK45" s="1"/>
      <c r="AL45" s="1"/>
      <c r="AM45" s="1"/>
      <c r="AN45" s="1"/>
      <c r="AO45" s="1"/>
      <c r="AP45" s="1"/>
      <c r="AQ45" s="1"/>
      <c r="AR45" s="1"/>
      <c r="AS45" s="1"/>
      <c r="AT45" s="1"/>
    </row>
    <row r="46" spans="1:46" ht="30" x14ac:dyDescent="0.25">
      <c r="A46" s="353"/>
      <c r="B46" s="354"/>
      <c r="C46" s="305" t="s">
        <v>278</v>
      </c>
      <c r="D46" s="228" t="s">
        <v>73</v>
      </c>
      <c r="E46" s="228" t="s">
        <v>73</v>
      </c>
      <c r="F46" s="205" t="s">
        <v>73</v>
      </c>
      <c r="G46" s="228" t="s">
        <v>73</v>
      </c>
      <c r="H46" s="205" t="s">
        <v>73</v>
      </c>
      <c r="I46" s="205" t="s">
        <v>73</v>
      </c>
      <c r="J46" s="164"/>
      <c r="K46" s="166"/>
      <c r="L46" s="164"/>
      <c r="M46" s="3" t="s">
        <v>85</v>
      </c>
      <c r="N46" s="203" t="s">
        <v>375</v>
      </c>
      <c r="O46" s="251" t="s">
        <v>253</v>
      </c>
      <c r="P46" s="308" t="s">
        <v>169</v>
      </c>
      <c r="Q46" s="172"/>
      <c r="R46" s="172"/>
      <c r="AC46" s="1"/>
      <c r="AD46" s="1"/>
      <c r="AE46" s="1"/>
      <c r="AF46" s="1"/>
      <c r="AG46" s="1"/>
      <c r="AH46" s="1"/>
      <c r="AI46" s="1"/>
      <c r="AJ46" s="1"/>
      <c r="AK46" s="1"/>
      <c r="AL46" s="1"/>
      <c r="AM46" s="1"/>
      <c r="AN46" s="1"/>
      <c r="AO46" s="1"/>
      <c r="AP46" s="1"/>
      <c r="AQ46" s="1"/>
      <c r="AR46" s="1"/>
      <c r="AS46" s="1"/>
      <c r="AT46" s="1"/>
    </row>
    <row r="47" spans="1:46" ht="21" customHeight="1" x14ac:dyDescent="0.25">
      <c r="A47" s="353"/>
      <c r="B47" s="354"/>
      <c r="C47" s="60" t="str">
        <f t="shared" ref="C47:C48" si="11">C61</f>
        <v>Remove TAC</v>
      </c>
      <c r="D47" s="228" t="s">
        <v>68</v>
      </c>
      <c r="E47" s="228" t="s">
        <v>68</v>
      </c>
      <c r="F47" s="205" t="s">
        <v>68</v>
      </c>
      <c r="G47" s="228" t="s">
        <v>68</v>
      </c>
      <c r="H47" s="205" t="s">
        <v>68</v>
      </c>
      <c r="I47" s="205" t="s">
        <v>68</v>
      </c>
      <c r="J47" s="164"/>
      <c r="K47" s="165"/>
      <c r="L47" s="164"/>
      <c r="M47" s="3" t="s">
        <v>85</v>
      </c>
      <c r="N47" s="3" t="s">
        <v>85</v>
      </c>
      <c r="O47" s="252" t="s">
        <v>95</v>
      </c>
      <c r="P47" s="285" t="s">
        <v>197</v>
      </c>
      <c r="Q47" s="172"/>
      <c r="R47" s="172"/>
      <c r="AC47" s="1"/>
      <c r="AD47" s="1"/>
      <c r="AE47" s="1"/>
      <c r="AF47" s="1"/>
      <c r="AG47" s="1"/>
      <c r="AH47" s="1"/>
      <c r="AI47" s="1"/>
      <c r="AJ47" s="1"/>
      <c r="AK47" s="1"/>
      <c r="AL47" s="1"/>
      <c r="AM47" s="1"/>
      <c r="AN47" s="1"/>
      <c r="AO47" s="1"/>
      <c r="AP47" s="1"/>
      <c r="AQ47" s="1"/>
      <c r="AR47" s="1"/>
      <c r="AS47" s="1"/>
      <c r="AT47" s="1"/>
    </row>
    <row r="48" spans="1:46" ht="60" x14ac:dyDescent="0.25">
      <c r="A48" s="353"/>
      <c r="B48" s="354"/>
      <c r="C48" s="59" t="str">
        <f t="shared" si="11"/>
        <v xml:space="preserve">Merge TAC regions </v>
      </c>
      <c r="D48" s="227" t="s">
        <v>68</v>
      </c>
      <c r="E48" s="227" t="s">
        <v>68</v>
      </c>
      <c r="F48" s="205" t="s">
        <v>68</v>
      </c>
      <c r="G48" s="227" t="s">
        <v>68</v>
      </c>
      <c r="H48" s="205" t="s">
        <v>68</v>
      </c>
      <c r="I48" s="205" t="s">
        <v>68</v>
      </c>
      <c r="J48" s="164"/>
      <c r="K48" s="165"/>
      <c r="L48" s="164"/>
      <c r="M48" s="3" t="s">
        <v>85</v>
      </c>
      <c r="N48" s="323" t="s">
        <v>383</v>
      </c>
      <c r="O48" s="319" t="s">
        <v>384</v>
      </c>
      <c r="P48" s="285" t="s">
        <v>197</v>
      </c>
      <c r="Q48" s="172"/>
      <c r="R48" s="172"/>
      <c r="AC48" s="1"/>
      <c r="AD48" s="1"/>
      <c r="AE48" s="1"/>
      <c r="AF48" s="1"/>
      <c r="AG48" s="1"/>
      <c r="AH48" s="1"/>
      <c r="AI48" s="1"/>
      <c r="AJ48" s="1"/>
      <c r="AK48" s="1"/>
      <c r="AL48" s="1"/>
      <c r="AM48" s="1"/>
      <c r="AN48" s="1"/>
      <c r="AO48" s="1"/>
      <c r="AP48" s="1"/>
      <c r="AQ48" s="1"/>
      <c r="AR48" s="1"/>
      <c r="AS48" s="1"/>
      <c r="AT48" s="1"/>
    </row>
    <row r="49" spans="1:46" ht="21" customHeight="1" x14ac:dyDescent="0.25">
      <c r="A49" s="1"/>
      <c r="B49" s="1"/>
      <c r="C49" s="1"/>
      <c r="D49" s="1"/>
      <c r="E49" s="1"/>
      <c r="F49" s="6"/>
      <c r="G49" s="122"/>
      <c r="H49" s="1"/>
      <c r="I49" s="6"/>
      <c r="J49" s="1"/>
      <c r="K49" s="6"/>
      <c r="L49" s="1"/>
      <c r="M49" s="5"/>
      <c r="N49" s="5"/>
      <c r="O49" s="5"/>
      <c r="P49" s="297"/>
      <c r="Q49" s="172"/>
      <c r="R49" s="172"/>
      <c r="AC49" s="1"/>
      <c r="AD49" s="1"/>
      <c r="AE49" s="1"/>
      <c r="AF49" s="1"/>
      <c r="AG49" s="1"/>
      <c r="AH49" s="1"/>
      <c r="AI49" s="1"/>
      <c r="AJ49" s="1"/>
      <c r="AK49" s="1"/>
      <c r="AL49" s="1"/>
      <c r="AM49" s="1"/>
      <c r="AN49" s="1"/>
      <c r="AO49" s="1"/>
      <c r="AP49" s="1"/>
      <c r="AQ49" s="1"/>
      <c r="AR49" s="1"/>
      <c r="AS49" s="1"/>
      <c r="AT49" s="1"/>
    </row>
    <row r="50" spans="1:46" ht="34.5" customHeight="1" x14ac:dyDescent="0.25">
      <c r="A50" s="1"/>
      <c r="B50" s="1"/>
      <c r="C50" s="79" t="s">
        <v>38</v>
      </c>
      <c r="D50" s="70" t="s">
        <v>40</v>
      </c>
      <c r="E50" s="37"/>
      <c r="F50" s="7"/>
      <c r="G50" s="121"/>
      <c r="H50" s="37"/>
      <c r="I50" s="7"/>
      <c r="J50" s="37"/>
      <c r="L50" s="37"/>
      <c r="M50" s="5"/>
      <c r="N50" s="5"/>
      <c r="O50" s="5"/>
      <c r="P50" s="297"/>
      <c r="Q50" s="172"/>
      <c r="R50" s="172"/>
      <c r="AC50" s="1"/>
      <c r="AD50" s="1"/>
      <c r="AE50" s="1"/>
      <c r="AF50" s="1"/>
      <c r="AG50" s="1"/>
      <c r="AH50" s="1"/>
      <c r="AI50" s="1"/>
      <c r="AJ50" s="1"/>
      <c r="AK50" s="1"/>
      <c r="AL50" s="1"/>
      <c r="AM50" s="1"/>
      <c r="AN50" s="1"/>
      <c r="AO50" s="1"/>
      <c r="AP50" s="1"/>
      <c r="AQ50" s="1"/>
      <c r="AR50" s="1"/>
      <c r="AS50" s="1"/>
      <c r="AT50" s="1"/>
    </row>
    <row r="51" spans="1:46" ht="30" x14ac:dyDescent="0.25">
      <c r="A51" s="353" t="s">
        <v>2</v>
      </c>
      <c r="B51" s="354"/>
      <c r="C51" s="57" t="s">
        <v>14</v>
      </c>
      <c r="D51" s="234" t="s">
        <v>68</v>
      </c>
      <c r="E51" s="234" t="s">
        <v>68</v>
      </c>
      <c r="F51" s="205" t="s">
        <v>68</v>
      </c>
      <c r="G51" s="234" t="s">
        <v>68</v>
      </c>
      <c r="H51" s="205" t="s">
        <v>68</v>
      </c>
      <c r="I51" s="205" t="s">
        <v>68</v>
      </c>
      <c r="J51" s="163"/>
      <c r="K51" s="165"/>
      <c r="L51" s="163"/>
      <c r="M51" s="3" t="s">
        <v>85</v>
      </c>
      <c r="N51" s="3" t="s">
        <v>85</v>
      </c>
      <c r="O51" s="252" t="s">
        <v>272</v>
      </c>
      <c r="P51" s="285" t="s">
        <v>197</v>
      </c>
      <c r="Q51" s="172"/>
      <c r="R51" s="172"/>
      <c r="AC51" s="1"/>
      <c r="AD51" s="1"/>
      <c r="AE51" s="1"/>
      <c r="AF51" s="1"/>
      <c r="AG51" s="1"/>
      <c r="AH51" s="1"/>
      <c r="AI51" s="1"/>
      <c r="AJ51" s="1"/>
      <c r="AK51" s="1"/>
      <c r="AL51" s="1"/>
      <c r="AM51" s="1"/>
      <c r="AN51" s="1"/>
      <c r="AO51" s="1"/>
      <c r="AP51" s="1"/>
      <c r="AQ51" s="1"/>
      <c r="AR51" s="1"/>
      <c r="AS51" s="1"/>
      <c r="AT51" s="1"/>
    </row>
    <row r="52" spans="1:46" s="1" customFormat="1" ht="21" x14ac:dyDescent="0.25">
      <c r="A52" s="353"/>
      <c r="B52" s="354"/>
      <c r="C52" s="63" t="s">
        <v>30</v>
      </c>
      <c r="D52" s="227" t="s">
        <v>69</v>
      </c>
      <c r="E52" s="227" t="s">
        <v>69</v>
      </c>
      <c r="F52" s="208" t="s">
        <v>69</v>
      </c>
      <c r="G52" s="227" t="s">
        <v>69</v>
      </c>
      <c r="H52" s="208" t="s">
        <v>69</v>
      </c>
      <c r="I52" s="208" t="s">
        <v>69</v>
      </c>
      <c r="J52" s="163"/>
      <c r="K52" s="166"/>
      <c r="L52" s="163"/>
      <c r="M52" s="3" t="s">
        <v>85</v>
      </c>
      <c r="N52" s="159" t="s">
        <v>123</v>
      </c>
      <c r="O52" s="290" t="s">
        <v>122</v>
      </c>
      <c r="P52" s="285" t="s">
        <v>24</v>
      </c>
      <c r="Q52" s="172"/>
      <c r="R52" s="172"/>
    </row>
    <row r="53" spans="1:46" s="1" customFormat="1" ht="21" x14ac:dyDescent="0.35">
      <c r="A53" s="353"/>
      <c r="B53" s="354"/>
      <c r="C53" s="216" t="s">
        <v>31</v>
      </c>
      <c r="D53" s="234" t="s">
        <v>69</v>
      </c>
      <c r="E53" s="234" t="s">
        <v>69</v>
      </c>
      <c r="F53" s="211" t="s">
        <v>69</v>
      </c>
      <c r="G53" s="234" t="s">
        <v>69</v>
      </c>
      <c r="H53" s="211" t="s">
        <v>69</v>
      </c>
      <c r="I53" s="211" t="s">
        <v>69</v>
      </c>
      <c r="J53" s="163"/>
      <c r="K53" s="217"/>
      <c r="L53" s="163"/>
      <c r="M53" s="3" t="s">
        <v>85</v>
      </c>
      <c r="N53" s="267" t="s">
        <v>175</v>
      </c>
      <c r="O53" s="293" t="s">
        <v>124</v>
      </c>
      <c r="P53" s="285" t="s">
        <v>24</v>
      </c>
      <c r="Q53" s="172"/>
      <c r="R53" s="172"/>
    </row>
    <row r="54" spans="1:46" s="1" customFormat="1" ht="21" customHeight="1" x14ac:dyDescent="0.35">
      <c r="A54" s="353"/>
      <c r="B54" s="354"/>
      <c r="C54" s="215"/>
      <c r="D54" s="227"/>
      <c r="E54" s="227"/>
      <c r="F54" s="227"/>
      <c r="G54" s="227"/>
      <c r="H54" s="227"/>
      <c r="I54" s="227"/>
      <c r="J54" s="40"/>
      <c r="K54" s="274"/>
      <c r="L54" s="40"/>
      <c r="M54" s="275"/>
      <c r="N54" s="275"/>
      <c r="O54" s="169"/>
      <c r="P54" s="168"/>
      <c r="Q54" s="172"/>
      <c r="R54" s="172"/>
    </row>
    <row r="55" spans="1:46" s="1" customFormat="1" ht="21" customHeight="1" x14ac:dyDescent="0.35">
      <c r="A55" s="353"/>
      <c r="B55" s="354"/>
      <c r="C55" s="215"/>
      <c r="D55" s="227"/>
      <c r="E55" s="227"/>
      <c r="F55" s="227"/>
      <c r="G55" s="227"/>
      <c r="H55" s="227"/>
      <c r="I55" s="227"/>
      <c r="J55" s="40"/>
      <c r="K55" s="274"/>
      <c r="L55" s="40"/>
      <c r="M55" s="275"/>
      <c r="N55" s="275"/>
      <c r="O55" s="169"/>
      <c r="P55" s="168"/>
      <c r="Q55" s="172"/>
      <c r="R55" s="172"/>
    </row>
    <row r="56" spans="1:46" ht="21.75" thickBot="1" x14ac:dyDescent="0.3">
      <c r="A56" s="1"/>
      <c r="B56" s="1"/>
      <c r="C56" s="4"/>
      <c r="D56" s="4"/>
      <c r="E56" s="4"/>
      <c r="F56" s="6"/>
      <c r="G56" s="16"/>
      <c r="H56" s="4"/>
      <c r="I56" s="6"/>
      <c r="J56" s="4"/>
      <c r="K56" s="16"/>
      <c r="L56" s="4"/>
      <c r="M56" s="5"/>
      <c r="N56" s="5"/>
      <c r="O56" s="16"/>
      <c r="Q56" s="172"/>
      <c r="R56" s="172"/>
      <c r="AC56" s="1"/>
      <c r="AD56" s="1"/>
      <c r="AE56" s="1"/>
      <c r="AF56" s="1"/>
      <c r="AG56" s="1"/>
      <c r="AH56" s="1"/>
      <c r="AI56" s="1"/>
      <c r="AJ56" s="1"/>
      <c r="AK56" s="1"/>
      <c r="AL56" s="1"/>
      <c r="AM56" s="1"/>
      <c r="AN56" s="1"/>
      <c r="AO56" s="1"/>
      <c r="AP56" s="1"/>
      <c r="AQ56" s="1"/>
      <c r="AR56" s="1"/>
      <c r="AS56" s="1"/>
      <c r="AT56" s="1"/>
    </row>
    <row r="57" spans="1:46" ht="171.75" customHeight="1" thickBot="1" x14ac:dyDescent="0.3">
      <c r="A57" s="348" t="s">
        <v>246</v>
      </c>
      <c r="B57" s="349"/>
      <c r="C57" s="349"/>
      <c r="D57" s="355" t="s">
        <v>382</v>
      </c>
      <c r="E57" s="349"/>
      <c r="F57" s="349"/>
      <c r="G57" s="349"/>
      <c r="H57" s="349"/>
      <c r="I57" s="356"/>
      <c r="J57" s="123"/>
      <c r="K57" s="111"/>
      <c r="L57" s="176"/>
      <c r="M57" s="32"/>
      <c r="N57" s="32"/>
      <c r="O57" s="32"/>
      <c r="P57" s="32"/>
      <c r="Q57" s="345"/>
      <c r="R57" s="345"/>
      <c r="AC57" s="1"/>
      <c r="AD57" s="1"/>
      <c r="AE57" s="1"/>
      <c r="AF57" s="1"/>
      <c r="AG57" s="1"/>
      <c r="AH57" s="1"/>
      <c r="AI57" s="1"/>
      <c r="AJ57" s="1"/>
      <c r="AK57" s="1"/>
      <c r="AL57" s="1"/>
      <c r="AM57" s="1"/>
      <c r="AN57" s="1"/>
      <c r="AO57" s="1"/>
      <c r="AP57" s="1"/>
      <c r="AQ57" s="1"/>
      <c r="AR57" s="1"/>
      <c r="AS57" s="1"/>
      <c r="AT57" s="1"/>
    </row>
    <row r="58" spans="1:46" ht="23.25" hidden="1" x14ac:dyDescent="0.35">
      <c r="A58" s="19"/>
      <c r="B58" s="20"/>
      <c r="C58" s="6"/>
      <c r="D58" s="6"/>
      <c r="E58" s="6"/>
      <c r="F58" s="5"/>
      <c r="G58" s="120"/>
      <c r="H58" s="6"/>
      <c r="I58" s="5"/>
      <c r="J58" s="6"/>
      <c r="K58" s="5"/>
      <c r="L58" s="6"/>
      <c r="M58" s="5"/>
      <c r="N58" s="5"/>
      <c r="O58" s="5"/>
      <c r="Q58" s="172"/>
      <c r="R58" s="172"/>
      <c r="AC58" s="1"/>
      <c r="AD58" s="1"/>
      <c r="AE58" s="1"/>
      <c r="AF58" s="1"/>
      <c r="AG58" s="1"/>
      <c r="AH58" s="1"/>
      <c r="AI58" s="1"/>
      <c r="AJ58" s="1"/>
      <c r="AK58" s="1"/>
      <c r="AL58" s="1"/>
      <c r="AM58" s="1"/>
      <c r="AN58" s="1"/>
      <c r="AO58" s="1"/>
      <c r="AP58" s="1"/>
      <c r="AQ58" s="1"/>
      <c r="AR58" s="1"/>
      <c r="AS58" s="1"/>
      <c r="AT58" s="1"/>
    </row>
    <row r="59" spans="1:46" ht="21" hidden="1" x14ac:dyDescent="0.25">
      <c r="A59" s="1"/>
      <c r="B59" s="1"/>
      <c r="C59" s="17"/>
      <c r="D59" s="71" t="s">
        <v>39</v>
      </c>
      <c r="E59" s="17"/>
      <c r="F59" s="7"/>
      <c r="G59" s="121"/>
      <c r="H59" s="17"/>
      <c r="I59" s="7"/>
      <c r="J59" s="17"/>
      <c r="L59" s="17"/>
      <c r="M59" s="5"/>
      <c r="N59" s="5"/>
      <c r="O59" s="17"/>
      <c r="Q59" s="172"/>
      <c r="R59" s="172"/>
      <c r="AC59" s="1"/>
      <c r="AD59" s="1"/>
      <c r="AE59" s="1"/>
      <c r="AF59" s="1"/>
      <c r="AG59" s="1"/>
      <c r="AH59" s="1"/>
      <c r="AI59" s="1"/>
      <c r="AJ59" s="1"/>
      <c r="AK59" s="1"/>
      <c r="AL59" s="1"/>
      <c r="AM59" s="1"/>
      <c r="AN59" s="1"/>
      <c r="AO59" s="1"/>
      <c r="AP59" s="1"/>
      <c r="AQ59" s="1"/>
      <c r="AR59" s="1"/>
      <c r="AS59" s="1"/>
      <c r="AT59" s="1"/>
    </row>
    <row r="60" spans="1:46" ht="21" hidden="1" customHeight="1" thickBot="1" x14ac:dyDescent="0.3">
      <c r="A60" s="346" t="s">
        <v>32</v>
      </c>
      <c r="B60" s="347"/>
      <c r="C60" s="42" t="s">
        <v>11</v>
      </c>
      <c r="D60" s="13" t="s">
        <v>70</v>
      </c>
      <c r="E60" s="13" t="s">
        <v>70</v>
      </c>
      <c r="F60" s="153" t="s">
        <v>70</v>
      </c>
      <c r="G60" s="43"/>
      <c r="H60" s="153" t="s">
        <v>70</v>
      </c>
      <c r="I60" s="45"/>
      <c r="J60" s="13"/>
      <c r="K60" s="80"/>
      <c r="L60" s="13"/>
      <c r="M60" s="15"/>
      <c r="N60" s="30"/>
      <c r="P60" s="68"/>
      <c r="Q60" s="172"/>
      <c r="R60" s="172"/>
      <c r="AC60" s="1"/>
      <c r="AD60" s="1"/>
      <c r="AE60" s="1"/>
      <c r="AF60" s="1"/>
      <c r="AG60" s="1"/>
      <c r="AH60" s="1"/>
      <c r="AI60" s="1"/>
      <c r="AJ60" s="1"/>
      <c r="AK60" s="1"/>
      <c r="AL60" s="1"/>
      <c r="AM60" s="1"/>
      <c r="AN60" s="1"/>
      <c r="AO60" s="1"/>
      <c r="AP60" s="1"/>
      <c r="AQ60" s="1"/>
      <c r="AR60" s="1"/>
      <c r="AS60" s="1"/>
      <c r="AT60" s="1"/>
    </row>
    <row r="61" spans="1:46" ht="21" hidden="1" customHeight="1" thickBot="1" x14ac:dyDescent="0.3">
      <c r="A61" s="346"/>
      <c r="B61" s="347"/>
      <c r="C61" s="59" t="s">
        <v>5</v>
      </c>
      <c r="D61" s="38"/>
      <c r="E61" s="38"/>
      <c r="F61" s="77"/>
      <c r="G61" s="44"/>
      <c r="H61" s="153"/>
      <c r="I61" s="118"/>
      <c r="J61" s="38"/>
      <c r="K61" s="81"/>
      <c r="L61" s="38"/>
      <c r="M61" s="21"/>
      <c r="N61" s="31"/>
      <c r="O61" s="2"/>
      <c r="P61" s="68"/>
      <c r="Q61" s="172"/>
      <c r="R61" s="172"/>
      <c r="AC61" s="1"/>
      <c r="AD61" s="1"/>
      <c r="AE61" s="1"/>
      <c r="AF61" s="1"/>
      <c r="AG61" s="1"/>
      <c r="AH61" s="1"/>
      <c r="AI61" s="1"/>
      <c r="AJ61" s="1"/>
      <c r="AK61" s="1"/>
      <c r="AL61" s="1"/>
      <c r="AM61" s="1"/>
      <c r="AN61" s="1"/>
      <c r="AO61" s="1"/>
      <c r="AP61" s="1"/>
      <c r="AQ61" s="1"/>
      <c r="AR61" s="1"/>
      <c r="AS61" s="1"/>
      <c r="AT61" s="1"/>
    </row>
    <row r="62" spans="1:46" ht="21" hidden="1" customHeight="1" x14ac:dyDescent="0.25">
      <c r="A62" s="346"/>
      <c r="B62" s="347"/>
      <c r="C62" s="59" t="s">
        <v>6</v>
      </c>
      <c r="D62" s="12"/>
      <c r="E62" s="12"/>
      <c r="F62" s="153"/>
      <c r="G62" s="43"/>
      <c r="H62" s="153"/>
      <c r="I62" s="119"/>
      <c r="J62" s="12"/>
      <c r="K62" s="80"/>
      <c r="L62" s="12"/>
      <c r="M62" s="15"/>
      <c r="N62" s="30"/>
      <c r="O62" s="18"/>
      <c r="P62" s="68"/>
      <c r="Q62" s="172"/>
      <c r="R62" s="172"/>
      <c r="AC62" s="1"/>
      <c r="AD62" s="1"/>
      <c r="AE62" s="1"/>
      <c r="AF62" s="1"/>
      <c r="AG62" s="1"/>
      <c r="AH62" s="1"/>
      <c r="AI62" s="1"/>
      <c r="AJ62" s="1"/>
      <c r="AK62" s="1"/>
      <c r="AL62" s="1"/>
      <c r="AM62" s="1"/>
      <c r="AN62" s="1"/>
      <c r="AO62" s="1"/>
      <c r="AP62" s="1"/>
      <c r="AQ62" s="1"/>
      <c r="AR62" s="1"/>
      <c r="AS62" s="1"/>
      <c r="AT62" s="1"/>
    </row>
    <row r="63" spans="1:46" ht="21" hidden="1" customHeight="1" x14ac:dyDescent="0.3">
      <c r="A63" s="346"/>
      <c r="B63" s="347"/>
      <c r="C63" s="42" t="s">
        <v>16</v>
      </c>
      <c r="D63" s="39"/>
      <c r="E63" s="39"/>
      <c r="F63" s="153"/>
      <c r="G63" s="44"/>
      <c r="H63" s="153"/>
      <c r="I63" s="45"/>
      <c r="J63" s="39"/>
      <c r="K63" s="80"/>
      <c r="L63" s="39"/>
      <c r="M63" s="15"/>
      <c r="N63" s="15"/>
      <c r="O63" s="170"/>
      <c r="P63" s="168"/>
      <c r="Q63" s="172"/>
      <c r="R63" s="172"/>
      <c r="AC63" s="1"/>
      <c r="AD63" s="1"/>
      <c r="AE63" s="1"/>
      <c r="AF63" s="1"/>
      <c r="AG63" s="1"/>
      <c r="AH63" s="1"/>
      <c r="AI63" s="1"/>
      <c r="AJ63" s="1"/>
      <c r="AK63" s="1"/>
      <c r="AL63" s="1"/>
      <c r="AM63" s="1"/>
      <c r="AN63" s="1"/>
      <c r="AO63" s="1"/>
      <c r="AP63" s="1"/>
      <c r="AQ63" s="1"/>
      <c r="AR63" s="1"/>
      <c r="AS63" s="1"/>
      <c r="AT63" s="1"/>
    </row>
    <row r="64" spans="1:46" ht="21" hidden="1" customHeight="1" x14ac:dyDescent="0.3">
      <c r="A64" s="346"/>
      <c r="B64" s="347"/>
      <c r="C64" s="61" t="s">
        <v>15</v>
      </c>
      <c r="D64" s="24"/>
      <c r="E64" s="24"/>
      <c r="F64" s="153"/>
      <c r="G64" s="43"/>
      <c r="H64" s="153"/>
      <c r="I64" s="45"/>
      <c r="J64" s="24"/>
      <c r="K64" s="80"/>
      <c r="L64" s="24"/>
      <c r="M64" s="15"/>
      <c r="N64" s="15"/>
      <c r="O64" s="170"/>
      <c r="P64" s="168"/>
      <c r="Q64" s="172"/>
      <c r="R64" s="172"/>
      <c r="AC64" s="1"/>
      <c r="AD64" s="1"/>
      <c r="AE64" s="1"/>
      <c r="AF64" s="1"/>
      <c r="AG64" s="1"/>
      <c r="AH64" s="1"/>
      <c r="AI64" s="1"/>
      <c r="AJ64" s="1"/>
      <c r="AK64" s="1"/>
      <c r="AL64" s="1"/>
      <c r="AM64" s="1"/>
      <c r="AN64" s="1"/>
      <c r="AO64" s="1"/>
      <c r="AP64" s="1"/>
      <c r="AQ64" s="1"/>
      <c r="AR64" s="1"/>
      <c r="AS64" s="1"/>
      <c r="AT64" s="1"/>
    </row>
    <row r="65" spans="1:46" ht="21" hidden="1" customHeight="1" x14ac:dyDescent="0.3">
      <c r="A65" s="346"/>
      <c r="B65" s="347"/>
      <c r="C65" s="58"/>
      <c r="D65" s="25"/>
      <c r="E65" s="25"/>
      <c r="F65" s="77"/>
      <c r="G65" s="43"/>
      <c r="H65" s="153"/>
      <c r="I65" s="45"/>
      <c r="J65" s="25"/>
      <c r="K65" s="81"/>
      <c r="L65" s="25"/>
      <c r="M65" s="15"/>
      <c r="N65" s="30"/>
      <c r="O65" s="170"/>
      <c r="P65" s="168"/>
      <c r="Q65" s="172"/>
      <c r="R65" s="172"/>
      <c r="AC65" s="1"/>
      <c r="AD65" s="1"/>
      <c r="AE65" s="1"/>
      <c r="AF65" s="1"/>
      <c r="AG65" s="1"/>
      <c r="AH65" s="1"/>
      <c r="AI65" s="1"/>
      <c r="AJ65" s="1"/>
      <c r="AK65" s="1"/>
      <c r="AL65" s="1"/>
      <c r="AM65" s="1"/>
      <c r="AN65" s="1"/>
      <c r="AO65" s="1"/>
      <c r="AP65" s="1"/>
      <c r="AQ65" s="1"/>
      <c r="AR65" s="1"/>
      <c r="AS65" s="1"/>
      <c r="AT65" s="1"/>
    </row>
    <row r="66" spans="1:46" ht="21.75" hidden="1" thickBot="1" x14ac:dyDescent="0.3">
      <c r="A66" s="22"/>
      <c r="B66" s="22"/>
      <c r="C66" s="23"/>
      <c r="D66" s="6"/>
      <c r="E66" s="6"/>
      <c r="F66" s="6"/>
      <c r="G66" s="23"/>
      <c r="H66" s="23"/>
      <c r="I66" s="23"/>
      <c r="J66" s="23"/>
      <c r="K66" s="23"/>
      <c r="L66" s="23"/>
      <c r="M66" s="16"/>
      <c r="N66" s="16"/>
      <c r="O66" s="160" t="s">
        <v>71</v>
      </c>
      <c r="Q66" s="172"/>
      <c r="R66" s="172"/>
      <c r="AC66" s="1"/>
      <c r="AD66" s="1"/>
      <c r="AE66" s="1"/>
      <c r="AF66" s="1"/>
      <c r="AG66" s="1"/>
      <c r="AH66" s="1"/>
      <c r="AI66" s="1"/>
      <c r="AJ66" s="1"/>
      <c r="AK66" s="1"/>
      <c r="AL66" s="1"/>
      <c r="AM66" s="1"/>
      <c r="AN66" s="1"/>
      <c r="AO66" s="1"/>
      <c r="AP66" s="1"/>
      <c r="AQ66" s="1"/>
      <c r="AR66" s="1"/>
      <c r="AS66" s="1"/>
      <c r="AT66" s="1"/>
    </row>
    <row r="67" spans="1:46" ht="60" hidden="1" customHeight="1" x14ac:dyDescent="0.35">
      <c r="A67" s="348" t="s">
        <v>29</v>
      </c>
      <c r="B67" s="349"/>
      <c r="C67" s="349"/>
      <c r="D67" s="123" t="s">
        <v>72</v>
      </c>
      <c r="E67" s="123"/>
      <c r="F67" s="111"/>
      <c r="G67" s="113"/>
      <c r="H67" s="176"/>
      <c r="I67" s="112"/>
      <c r="J67" s="123"/>
      <c r="K67" s="111"/>
      <c r="L67" s="176"/>
      <c r="M67" s="33"/>
      <c r="N67" s="32"/>
      <c r="O67" s="32"/>
      <c r="P67" s="32"/>
      <c r="Q67" s="172"/>
      <c r="R67" s="172"/>
      <c r="AC67" s="1"/>
      <c r="AD67" s="1"/>
      <c r="AE67" s="1"/>
      <c r="AF67" s="1"/>
      <c r="AG67" s="1"/>
      <c r="AH67" s="1"/>
      <c r="AI67" s="1"/>
      <c r="AJ67" s="1"/>
      <c r="AK67" s="1"/>
      <c r="AL67" s="1"/>
      <c r="AM67" s="1"/>
      <c r="AN67" s="1"/>
      <c r="AO67" s="1"/>
      <c r="AP67" s="1"/>
      <c r="AQ67" s="1"/>
      <c r="AR67" s="1"/>
      <c r="AS67" s="1"/>
      <c r="AT67" s="1"/>
    </row>
    <row r="68" spans="1:46" s="1" customFormat="1" x14ac:dyDescent="0.25">
      <c r="Q68" s="172"/>
      <c r="R68" s="172"/>
    </row>
    <row r="69" spans="1:46" s="1" customFormat="1" ht="23.25" x14ac:dyDescent="0.35">
      <c r="A69" s="74" t="s">
        <v>20</v>
      </c>
      <c r="B69" s="75"/>
    </row>
    <row r="70" spans="1:46" s="1" customFormat="1" ht="21" x14ac:dyDescent="0.35">
      <c r="A70" s="67"/>
      <c r="B70" s="75" t="s">
        <v>21</v>
      </c>
    </row>
    <row r="71" spans="1:46" s="1" customFormat="1" ht="21" x14ac:dyDescent="0.35">
      <c r="A71" s="67"/>
      <c r="B71" s="75" t="s">
        <v>22</v>
      </c>
    </row>
    <row r="72" spans="1:46" s="1" customFormat="1" ht="21" x14ac:dyDescent="0.35">
      <c r="A72" s="67"/>
      <c r="B72" s="75" t="s">
        <v>23</v>
      </c>
    </row>
    <row r="73" spans="1:46" s="1" customFormat="1" ht="21" x14ac:dyDescent="0.35">
      <c r="A73" s="67"/>
      <c r="B73" s="75" t="s">
        <v>24</v>
      </c>
    </row>
    <row r="74" spans="1:46" s="1" customFormat="1" ht="21" x14ac:dyDescent="0.35">
      <c r="A74" s="67"/>
      <c r="B74" s="75" t="s">
        <v>25</v>
      </c>
    </row>
    <row r="75" spans="1:46" s="1" customFormat="1" ht="21" x14ac:dyDescent="0.35">
      <c r="A75" s="67"/>
      <c r="B75" s="75" t="s">
        <v>26</v>
      </c>
    </row>
    <row r="76" spans="1:46" s="1" customFormat="1" ht="21" x14ac:dyDescent="0.35">
      <c r="A76" s="67"/>
      <c r="B76" s="75" t="s">
        <v>27</v>
      </c>
    </row>
    <row r="77" spans="1:46" s="1" customFormat="1" ht="21" x14ac:dyDescent="0.35">
      <c r="A77" s="67"/>
      <c r="B77" s="75" t="s">
        <v>24</v>
      </c>
    </row>
    <row r="78" spans="1:46" s="1" customFormat="1" ht="21" x14ac:dyDescent="0.35">
      <c r="A78" s="67"/>
      <c r="B78" s="75" t="s">
        <v>25</v>
      </c>
    </row>
    <row r="79" spans="1:46" s="1" customFormat="1" ht="21" x14ac:dyDescent="0.35">
      <c r="A79" s="67"/>
      <c r="B79" s="75" t="s">
        <v>26</v>
      </c>
    </row>
    <row r="80" spans="1:46" s="1" customFormat="1" ht="21" x14ac:dyDescent="0.35">
      <c r="A80" s="67"/>
      <c r="B80" s="75" t="s">
        <v>27</v>
      </c>
    </row>
    <row r="81" spans="2:2" s="1" customFormat="1" ht="21" x14ac:dyDescent="0.35">
      <c r="B81" s="76"/>
    </row>
  </sheetData>
  <mergeCells count="29">
    <mergeCell ref="A25:B25"/>
    <mergeCell ref="D3:D5"/>
    <mergeCell ref="E3:E5"/>
    <mergeCell ref="F3:F5"/>
    <mergeCell ref="G3:G5"/>
    <mergeCell ref="C25:C28"/>
    <mergeCell ref="A28:B28"/>
    <mergeCell ref="J3:J5"/>
    <mergeCell ref="K3:K5"/>
    <mergeCell ref="L3:L5"/>
    <mergeCell ref="A4:B4"/>
    <mergeCell ref="A5:B5"/>
    <mergeCell ref="H3:H5"/>
    <mergeCell ref="I3:I5"/>
    <mergeCell ref="A29:B29"/>
    <mergeCell ref="A43:B48"/>
    <mergeCell ref="A51:B55"/>
    <mergeCell ref="A57:C57"/>
    <mergeCell ref="A27:B27"/>
    <mergeCell ref="Q57:R57"/>
    <mergeCell ref="A60:B65"/>
    <mergeCell ref="A67:C67"/>
    <mergeCell ref="Q30:R30"/>
    <mergeCell ref="A31:B33"/>
    <mergeCell ref="Q32:R32"/>
    <mergeCell ref="Q35:R35"/>
    <mergeCell ref="A36:B40"/>
    <mergeCell ref="D57:I57"/>
    <mergeCell ref="N31:N33"/>
  </mergeCells>
  <pageMargins left="0.70866141732283472" right="0.70866141732283472" top="0.74803149606299213" bottom="0.74803149606299213" header="0.31496062992125984" footer="0.31496062992125984"/>
  <pageSetup paperSize="8" scale="3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T76"/>
  <sheetViews>
    <sheetView zoomScale="60" zoomScaleNormal="60" workbookViewId="0">
      <pane ySplit="2" topLeftCell="A3" activePane="bottomLeft" state="frozen"/>
      <selection pane="bottomLeft" activeCell="I27" sqref="I27"/>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6" max="28" width="35.75" style="1"/>
  </cols>
  <sheetData>
    <row r="1" spans="1:28" s="1" customFormat="1" ht="58.5" customHeight="1" thickBot="1" x14ac:dyDescent="0.3">
      <c r="A1" s="114" t="s">
        <v>47</v>
      </c>
      <c r="B1" s="114"/>
      <c r="C1" s="114"/>
      <c r="D1" s="115"/>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64"/>
      <c r="E3" s="364"/>
      <c r="F3" s="364"/>
      <c r="G3" s="364"/>
      <c r="H3" s="364"/>
      <c r="I3" s="364"/>
      <c r="J3" s="364"/>
      <c r="K3" s="364"/>
      <c r="L3" s="364"/>
    </row>
    <row r="4" spans="1:28" s="1" customFormat="1" ht="26.25" x14ac:dyDescent="0.25">
      <c r="A4" s="366" t="s">
        <v>398</v>
      </c>
      <c r="B4" s="366"/>
      <c r="C4" s="78">
        <v>4565</v>
      </c>
      <c r="D4" s="365"/>
      <c r="E4" s="365"/>
      <c r="F4" s="365"/>
      <c r="G4" s="365"/>
      <c r="H4" s="365"/>
      <c r="I4" s="365"/>
      <c r="J4" s="365"/>
      <c r="K4" s="365"/>
      <c r="L4" s="365"/>
    </row>
    <row r="5" spans="1:28" s="1" customFormat="1" ht="26.25" x14ac:dyDescent="0.25">
      <c r="A5" s="366" t="s">
        <v>407</v>
      </c>
      <c r="B5" s="366"/>
      <c r="C5" s="78">
        <f>C4*1.12</f>
        <v>5112.8</v>
      </c>
      <c r="D5" s="365"/>
      <c r="E5" s="365"/>
      <c r="F5" s="365"/>
      <c r="G5" s="365"/>
      <c r="H5" s="365"/>
      <c r="I5" s="365"/>
      <c r="J5" s="365"/>
      <c r="K5" s="365"/>
      <c r="L5" s="365"/>
    </row>
    <row r="6" spans="1:28" s="1" customFormat="1" ht="26.25" x14ac:dyDescent="0.25">
      <c r="A6" s="47"/>
      <c r="B6" s="47"/>
      <c r="C6" s="47"/>
      <c r="D6" s="48"/>
      <c r="E6" s="48"/>
      <c r="F6" s="49"/>
      <c r="G6" s="49"/>
      <c r="H6" s="48"/>
      <c r="I6" s="49"/>
      <c r="J6" s="48"/>
      <c r="K6" s="49"/>
      <c r="L6" s="48"/>
    </row>
    <row r="7" spans="1:28" s="1" customFormat="1" ht="26.25" customHeight="1" x14ac:dyDescent="0.4">
      <c r="A7" s="130" t="s">
        <v>43</v>
      </c>
      <c r="B7" s="128" t="s">
        <v>399</v>
      </c>
      <c r="C7" s="77"/>
      <c r="D7" s="105">
        <f>(D8/$C$4)*100</f>
        <v>4.2278203723986856</v>
      </c>
      <c r="E7" s="105">
        <f t="shared" ref="E7:I7" si="0">(E8/$C$4)*100</f>
        <v>69.353778751369106</v>
      </c>
      <c r="F7" s="105">
        <f t="shared" si="0"/>
        <v>18.926615553121579</v>
      </c>
      <c r="G7" s="105">
        <f>(G8/$C$4)*100</f>
        <v>2.1905805038335158E-2</v>
      </c>
      <c r="H7" s="105">
        <f>(H8/$C$4)*100</f>
        <v>7.4698795180722897</v>
      </c>
      <c r="I7" s="106">
        <f t="shared" si="0"/>
        <v>0</v>
      </c>
      <c r="J7" s="95">
        <v>16.899999999999999</v>
      </c>
      <c r="K7" s="95">
        <v>79.599999999999994</v>
      </c>
      <c r="L7" s="95">
        <v>3.5</v>
      </c>
      <c r="M7" s="73"/>
    </row>
    <row r="8" spans="1:28" s="1" customFormat="1" ht="26.25" customHeight="1" x14ac:dyDescent="0.25">
      <c r="A8" s="136"/>
      <c r="B8" s="129" t="s">
        <v>400</v>
      </c>
      <c r="C8" s="77"/>
      <c r="D8" s="92">
        <v>193</v>
      </c>
      <c r="E8" s="92">
        <v>3166</v>
      </c>
      <c r="F8" s="92">
        <v>864</v>
      </c>
      <c r="G8" s="92">
        <v>1</v>
      </c>
      <c r="H8" s="92">
        <v>341</v>
      </c>
      <c r="I8" s="92">
        <v>0</v>
      </c>
      <c r="J8" s="96">
        <f>($H$8/100)*J7</f>
        <v>57.628999999999998</v>
      </c>
      <c r="K8" s="96">
        <f>($H$8/100)*K7</f>
        <v>271.43599999999998</v>
      </c>
      <c r="L8" s="96">
        <f>($H$8/100)*L7</f>
        <v>11.935</v>
      </c>
      <c r="M8" s="99"/>
    </row>
    <row r="9" spans="1:28" s="1" customFormat="1" ht="26.25" customHeight="1" x14ac:dyDescent="0.25">
      <c r="A9" s="130" t="s">
        <v>61</v>
      </c>
      <c r="B9" s="128" t="s">
        <v>60</v>
      </c>
      <c r="C9" s="77"/>
      <c r="D9" s="92">
        <v>208.654</v>
      </c>
      <c r="E9" s="92">
        <v>3456.3820000000001</v>
      </c>
      <c r="F9" s="92">
        <v>979.45799999999997</v>
      </c>
      <c r="G9" s="92">
        <v>1.633</v>
      </c>
      <c r="H9" s="92">
        <v>494.89400000000001</v>
      </c>
      <c r="I9" s="106">
        <v>0</v>
      </c>
      <c r="J9" s="96"/>
      <c r="K9" s="96"/>
      <c r="L9" s="96"/>
      <c r="M9" s="156">
        <f>SUM(D9:I9)</f>
        <v>5141.0209999999997</v>
      </c>
    </row>
    <row r="10" spans="1:28" s="1" customFormat="1" ht="26.25" customHeight="1" x14ac:dyDescent="0.25">
      <c r="A10" s="136"/>
      <c r="B10" s="129" t="s">
        <v>401</v>
      </c>
      <c r="C10" s="77"/>
      <c r="D10" s="93">
        <f>($C$5/100)*D7</f>
        <v>216.16</v>
      </c>
      <c r="E10" s="93">
        <f t="shared" ref="E10:I10" si="1">($C$5/100)*E7</f>
        <v>3545.9199999999996</v>
      </c>
      <c r="F10" s="93">
        <f t="shared" si="1"/>
        <v>967.68000000000006</v>
      </c>
      <c r="G10" s="93">
        <f>($C$5/100)*G7</f>
        <v>1.1199999999999999</v>
      </c>
      <c r="H10" s="93">
        <f>($C$5/100)*H7</f>
        <v>381.92</v>
      </c>
      <c r="I10" s="93">
        <f t="shared" si="1"/>
        <v>0</v>
      </c>
      <c r="J10" s="97">
        <f>($H$10/100)*J7</f>
        <v>64.544480000000007</v>
      </c>
      <c r="K10" s="97">
        <f>($H$10/100)*K7</f>
        <v>304.00832000000003</v>
      </c>
      <c r="L10" s="97">
        <f>($H$10/100)*L7</f>
        <v>13.3672</v>
      </c>
      <c r="M10" s="99"/>
    </row>
    <row r="11" spans="1:28" s="1" customFormat="1" ht="26.25" customHeight="1" x14ac:dyDescent="0.25">
      <c r="A11" s="130" t="s">
        <v>62</v>
      </c>
      <c r="B11" s="128" t="s">
        <v>402</v>
      </c>
      <c r="C11" s="77"/>
      <c r="D11" s="51">
        <v>97</v>
      </c>
      <c r="E11" s="51">
        <v>2033</v>
      </c>
      <c r="F11" s="52">
        <v>965</v>
      </c>
      <c r="G11" s="52">
        <v>1</v>
      </c>
      <c r="H11" s="51">
        <v>360</v>
      </c>
      <c r="I11" s="52">
        <v>0</v>
      </c>
      <c r="J11" s="95">
        <v>5</v>
      </c>
      <c r="K11" s="98">
        <v>5026</v>
      </c>
      <c r="L11" s="95">
        <v>2</v>
      </c>
      <c r="M11" s="99"/>
    </row>
    <row r="12" spans="1:28" s="1" customFormat="1" ht="26.25" customHeight="1" x14ac:dyDescent="0.25">
      <c r="A12" s="130"/>
      <c r="B12" s="128" t="s">
        <v>403</v>
      </c>
      <c r="C12" s="77"/>
      <c r="D12" s="51">
        <v>14</v>
      </c>
      <c r="E12" s="51">
        <v>459</v>
      </c>
      <c r="F12" s="52">
        <v>128</v>
      </c>
      <c r="G12" s="52">
        <v>0</v>
      </c>
      <c r="H12" s="51">
        <v>158</v>
      </c>
      <c r="I12" s="52">
        <v>0</v>
      </c>
      <c r="J12" s="95"/>
      <c r="K12" s="98"/>
      <c r="L12" s="95"/>
      <c r="M12" s="99"/>
    </row>
    <row r="13" spans="1:28" s="1" customFormat="1" ht="26.25" customHeight="1" x14ac:dyDescent="0.25">
      <c r="B13" s="128" t="s">
        <v>404</v>
      </c>
      <c r="C13" s="77"/>
      <c r="D13" s="157">
        <f t="shared" ref="D13:H13" si="2">D12/D14</f>
        <v>0.12612612612612611</v>
      </c>
      <c r="E13" s="157">
        <f t="shared" si="2"/>
        <v>0.18418940609951845</v>
      </c>
      <c r="F13" s="158">
        <f t="shared" si="2"/>
        <v>0.1171088746569076</v>
      </c>
      <c r="G13" s="158">
        <f t="shared" si="2"/>
        <v>0</v>
      </c>
      <c r="H13" s="157">
        <f t="shared" si="2"/>
        <v>0.30501930501930502</v>
      </c>
      <c r="I13" s="157"/>
      <c r="J13" s="95">
        <v>30.61</v>
      </c>
      <c r="K13" s="98">
        <v>33.07</v>
      </c>
      <c r="L13" s="95">
        <v>455.3</v>
      </c>
      <c r="M13" s="99"/>
    </row>
    <row r="14" spans="1:28" s="1" customFormat="1" ht="26.25" x14ac:dyDescent="0.25">
      <c r="A14" s="47"/>
      <c r="B14" s="128" t="s">
        <v>405</v>
      </c>
      <c r="C14" s="132">
        <f>SUM(D14:I14)</f>
        <v>4215</v>
      </c>
      <c r="D14" s="66">
        <f t="shared" ref="D14:I14" si="3">D12+D11</f>
        <v>111</v>
      </c>
      <c r="E14" s="66">
        <f t="shared" si="3"/>
        <v>2492</v>
      </c>
      <c r="F14" s="102">
        <f t="shared" si="3"/>
        <v>1093</v>
      </c>
      <c r="G14" s="102">
        <f t="shared" si="3"/>
        <v>1</v>
      </c>
      <c r="H14" s="102">
        <f t="shared" si="3"/>
        <v>518</v>
      </c>
      <c r="I14" s="102">
        <f t="shared" si="3"/>
        <v>0</v>
      </c>
      <c r="J14" s="103">
        <f t="shared" ref="J14:L14" si="4">(J11/(100-J13))*100</f>
        <v>7.2056492289955321</v>
      </c>
      <c r="K14" s="103">
        <f t="shared" si="4"/>
        <v>7509.3381144479299</v>
      </c>
      <c r="L14" s="103">
        <f t="shared" si="4"/>
        <v>-0.56290458767238949</v>
      </c>
      <c r="M14" s="104"/>
    </row>
    <row r="15" spans="1:28" s="1" customFormat="1" ht="26.25" hidden="1" x14ac:dyDescent="0.25">
      <c r="A15" s="47"/>
      <c r="B15" s="47"/>
      <c r="C15" s="128"/>
      <c r="D15" s="94"/>
      <c r="E15" s="94"/>
      <c r="F15" s="94"/>
      <c r="G15" s="94"/>
      <c r="H15" s="94"/>
      <c r="I15" s="94"/>
      <c r="J15" s="94"/>
      <c r="K15" s="94"/>
      <c r="L15" s="94"/>
    </row>
    <row r="16" spans="1:28" s="1" customFormat="1" ht="26.25" hidden="1" x14ac:dyDescent="0.25">
      <c r="A16" s="339" t="s">
        <v>395</v>
      </c>
      <c r="B16" s="330" t="s">
        <v>396</v>
      </c>
      <c r="C16" s="78">
        <v>2830</v>
      </c>
      <c r="D16" s="92">
        <v>109</v>
      </c>
      <c r="E16" s="92">
        <v>1789</v>
      </c>
      <c r="F16" s="92">
        <v>739</v>
      </c>
      <c r="G16" s="92">
        <v>0</v>
      </c>
      <c r="H16" s="92">
        <v>193</v>
      </c>
      <c r="I16" s="92">
        <v>0</v>
      </c>
      <c r="J16" s="331">
        <v>314</v>
      </c>
      <c r="K16" s="331"/>
      <c r="L16" s="94"/>
    </row>
    <row r="17" spans="1:46" s="1" customFormat="1" ht="26.25" hidden="1" x14ac:dyDescent="0.25">
      <c r="A17" s="47"/>
      <c r="B17" s="330" t="s">
        <v>397</v>
      </c>
      <c r="C17" s="148"/>
      <c r="D17" s="92"/>
      <c r="E17" s="92"/>
      <c r="F17" s="92"/>
      <c r="G17" s="92"/>
      <c r="H17" s="92"/>
      <c r="I17" s="92"/>
      <c r="J17" s="332"/>
      <c r="K17" s="332"/>
      <c r="L17" s="94"/>
    </row>
    <row r="18" spans="1:46" s="197" customFormat="1" ht="26.25" x14ac:dyDescent="0.25">
      <c r="A18" s="47"/>
      <c r="B18" s="330"/>
      <c r="C18" s="333"/>
      <c r="D18" s="334"/>
      <c r="E18" s="334"/>
      <c r="F18" s="334"/>
      <c r="G18" s="334"/>
      <c r="H18" s="334"/>
      <c r="I18" s="334"/>
      <c r="J18" s="94"/>
      <c r="K18" s="94"/>
      <c r="L18" s="94"/>
    </row>
    <row r="19" spans="1:46" ht="28.5" customHeight="1" x14ac:dyDescent="0.25">
      <c r="A19" s="130" t="s">
        <v>63</v>
      </c>
      <c r="B19" s="65"/>
      <c r="C19" s="141" t="s">
        <v>64</v>
      </c>
      <c r="D19" s="133">
        <f>D11/D8</f>
        <v>0.50259067357512954</v>
      </c>
      <c r="E19" s="133">
        <f>E11/E8</f>
        <v>0.64213518635502209</v>
      </c>
      <c r="F19" s="147">
        <f>F11/F8</f>
        <v>1.1168981481481481</v>
      </c>
      <c r="G19" s="147">
        <f>G11/G8</f>
        <v>1</v>
      </c>
      <c r="H19" s="147">
        <f>H11/H8</f>
        <v>1.0557184750733137</v>
      </c>
      <c r="I19" s="147"/>
      <c r="J19" s="131">
        <f>J14/J8</f>
        <v>0.12503512517995335</v>
      </c>
      <c r="K19" s="131">
        <f>K14/K8</f>
        <v>27.665225373376895</v>
      </c>
      <c r="L19" s="131">
        <f>L14/L8</f>
        <v>-4.7164188326132339E-2</v>
      </c>
      <c r="M19" s="1"/>
      <c r="N19" s="1"/>
      <c r="O19" s="1"/>
      <c r="U19"/>
      <c r="V19"/>
      <c r="W19"/>
      <c r="X19"/>
      <c r="Y19"/>
      <c r="Z19"/>
      <c r="AA19"/>
      <c r="AB19"/>
    </row>
    <row r="20" spans="1:46" ht="28.5" customHeight="1" x14ac:dyDescent="0.25">
      <c r="A20" s="1"/>
      <c r="B20" s="46"/>
      <c r="C20" s="141" t="s">
        <v>65</v>
      </c>
      <c r="D20" s="133">
        <f>D11/D9</f>
        <v>0.4648844498547835</v>
      </c>
      <c r="E20" s="133">
        <f>E11/E9</f>
        <v>0.58818730105642258</v>
      </c>
      <c r="F20" s="133">
        <f>F11/F9</f>
        <v>0.98523877491428935</v>
      </c>
      <c r="G20" s="133">
        <f>G11/G9</f>
        <v>0.61236987140232702</v>
      </c>
      <c r="H20" s="133">
        <f>H11/H9</f>
        <v>0.72742849984036984</v>
      </c>
      <c r="I20" s="133"/>
      <c r="J20" s="100"/>
      <c r="K20" s="101"/>
      <c r="L20" s="100"/>
      <c r="M20" s="1"/>
      <c r="N20" s="1"/>
      <c r="O20" s="1"/>
      <c r="U20"/>
      <c r="V20"/>
      <c r="W20"/>
      <c r="X20"/>
      <c r="Y20"/>
      <c r="Z20"/>
      <c r="AA20"/>
      <c r="AB20"/>
    </row>
    <row r="21" spans="1:46" ht="28.5" customHeight="1" x14ac:dyDescent="0.25">
      <c r="A21" s="1"/>
      <c r="B21" s="46"/>
      <c r="C21" s="143" t="s">
        <v>66</v>
      </c>
      <c r="D21" s="144">
        <f>D14/D8</f>
        <v>0.57512953367875652</v>
      </c>
      <c r="E21" s="144">
        <f>E14/E8</f>
        <v>0.78711307643714468</v>
      </c>
      <c r="F21" s="144">
        <f>F14/F8</f>
        <v>1.2650462962962963</v>
      </c>
      <c r="G21" s="144">
        <f>G14/G8</f>
        <v>1</v>
      </c>
      <c r="H21" s="144">
        <f>H14/H8</f>
        <v>1.5190615835777126</v>
      </c>
      <c r="I21" s="144"/>
      <c r="J21" s="100"/>
      <c r="K21" s="101"/>
      <c r="L21" s="100"/>
      <c r="M21" s="1"/>
      <c r="N21" s="1"/>
      <c r="O21" s="1"/>
      <c r="U21"/>
      <c r="V21"/>
      <c r="W21"/>
      <c r="X21"/>
      <c r="Y21"/>
      <c r="Z21"/>
      <c r="AA21"/>
      <c r="AB21"/>
    </row>
    <row r="22" spans="1:46" ht="28.5" customHeight="1" thickBot="1" x14ac:dyDescent="0.3">
      <c r="A22" s="1"/>
      <c r="B22" s="46"/>
      <c r="C22" s="142" t="s">
        <v>67</v>
      </c>
      <c r="D22" s="140">
        <f>D14/D9</f>
        <v>0.53198117457609251</v>
      </c>
      <c r="E22" s="140">
        <f>E14/E9</f>
        <v>0.72098512259350966</v>
      </c>
      <c r="F22" s="140">
        <f>F14/F9</f>
        <v>1.1159232963536978</v>
      </c>
      <c r="G22" s="140">
        <f>G14/G9</f>
        <v>0.61236987140232702</v>
      </c>
      <c r="H22" s="140">
        <f>H14/H9</f>
        <v>1.0466887858814211</v>
      </c>
      <c r="I22" s="140"/>
      <c r="J22" s="100"/>
      <c r="K22" s="101"/>
      <c r="L22" s="100"/>
      <c r="M22" s="1"/>
      <c r="N22" s="1"/>
      <c r="O22" s="1"/>
      <c r="U22"/>
      <c r="V22"/>
      <c r="W22"/>
      <c r="X22"/>
      <c r="Y22"/>
      <c r="Z22"/>
      <c r="AA22"/>
      <c r="AB22"/>
    </row>
    <row r="23" spans="1:46" ht="28.5" customHeight="1" x14ac:dyDescent="0.4">
      <c r="A23" s="1"/>
      <c r="B23" s="46"/>
      <c r="C23" s="146" t="s">
        <v>44</v>
      </c>
      <c r="D23" s="134">
        <f>D14/D10</f>
        <v>0.51350851221317539</v>
      </c>
      <c r="E23" s="134">
        <f>E14/E10</f>
        <v>0.70277953253316494</v>
      </c>
      <c r="F23" s="151">
        <f>F14/F10</f>
        <v>1.1295056216931216</v>
      </c>
      <c r="G23" s="151">
        <f>G14/G10</f>
        <v>0.8928571428571429</v>
      </c>
      <c r="H23" s="151">
        <f>H14/H10</f>
        <v>1.3563049853372433</v>
      </c>
      <c r="I23" s="151"/>
      <c r="J23" s="100"/>
      <c r="K23" s="101"/>
      <c r="L23" s="100"/>
      <c r="M23" s="1"/>
      <c r="N23" s="1"/>
      <c r="O23" s="1"/>
      <c r="U23"/>
      <c r="V23"/>
      <c r="W23"/>
      <c r="X23"/>
      <c r="Y23"/>
      <c r="Z23"/>
      <c r="AA23"/>
      <c r="AB23"/>
    </row>
    <row r="24" spans="1:46" ht="28.5" customHeight="1" thickBot="1" x14ac:dyDescent="0.3">
      <c r="A24" s="1"/>
      <c r="B24" s="46"/>
      <c r="C24" s="145" t="s">
        <v>45</v>
      </c>
      <c r="D24" s="240">
        <f t="shared" ref="D24:I24" si="5">D10-D14</f>
        <v>105.16</v>
      </c>
      <c r="E24" s="240">
        <f t="shared" si="5"/>
        <v>1053.9199999999996</v>
      </c>
      <c r="F24" s="242">
        <f t="shared" si="5"/>
        <v>-125.31999999999994</v>
      </c>
      <c r="G24" s="242">
        <f t="shared" si="5"/>
        <v>0.11999999999999988</v>
      </c>
      <c r="H24" s="242">
        <f t="shared" si="5"/>
        <v>-136.07999999999998</v>
      </c>
      <c r="I24" s="242">
        <f t="shared" si="5"/>
        <v>0</v>
      </c>
      <c r="J24" s="131"/>
      <c r="K24" s="131"/>
      <c r="L24" s="131"/>
      <c r="M24" s="1"/>
      <c r="N24" s="1"/>
      <c r="O24" s="1"/>
      <c r="U24"/>
      <c r="V24"/>
      <c r="W24"/>
      <c r="X24"/>
      <c r="Y24"/>
      <c r="Z24"/>
      <c r="AA24"/>
      <c r="AB24"/>
    </row>
    <row r="25" spans="1:46" ht="31.5" customHeight="1" thickBot="1" x14ac:dyDescent="0.3">
      <c r="A25" s="367" t="s">
        <v>46</v>
      </c>
      <c r="B25" s="368"/>
      <c r="C25" s="369">
        <v>2</v>
      </c>
      <c r="D25" s="223" t="s">
        <v>76</v>
      </c>
      <c r="E25" s="223" t="s">
        <v>77</v>
      </c>
      <c r="F25" s="191" t="s">
        <v>77</v>
      </c>
      <c r="G25" s="191" t="s">
        <v>76</v>
      </c>
      <c r="H25" s="191" t="s">
        <v>76</v>
      </c>
      <c r="I25" s="180" t="s">
        <v>76</v>
      </c>
      <c r="J25" s="62"/>
      <c r="K25" s="62"/>
      <c r="L25" s="62"/>
      <c r="M25" s="1"/>
      <c r="O25" s="1"/>
      <c r="Q25" s="172"/>
      <c r="R25" s="172"/>
      <c r="AC25" s="1"/>
      <c r="AD25" s="1"/>
      <c r="AE25" s="1"/>
      <c r="AF25" s="1"/>
      <c r="AG25" s="1"/>
      <c r="AH25" s="1"/>
      <c r="AI25" s="1"/>
      <c r="AJ25" s="1"/>
      <c r="AK25" s="1"/>
      <c r="AL25" s="1"/>
      <c r="AM25" s="1"/>
      <c r="AN25" s="1"/>
      <c r="AO25" s="1"/>
      <c r="AP25" s="1"/>
      <c r="AQ25" s="1"/>
      <c r="AR25" s="1"/>
      <c r="AS25" s="1"/>
      <c r="AT25" s="1"/>
    </row>
    <row r="26" spans="1:46" s="73" customFormat="1" ht="42" customHeight="1" thickBot="1" x14ac:dyDescent="0.45">
      <c r="A26" s="188" t="s">
        <v>110</v>
      </c>
      <c r="B26" s="189"/>
      <c r="C26" s="370"/>
      <c r="D26" s="153" t="s">
        <v>422</v>
      </c>
      <c r="E26" s="153" t="s">
        <v>424</v>
      </c>
      <c r="F26" s="192" t="s">
        <v>425</v>
      </c>
      <c r="G26" s="192" t="s">
        <v>428</v>
      </c>
      <c r="H26" s="192" t="s">
        <v>423</v>
      </c>
      <c r="I26" s="179"/>
      <c r="J26" s="186"/>
      <c r="K26" s="82"/>
      <c r="L26" s="82"/>
      <c r="M26" s="184"/>
      <c r="N26" s="184"/>
      <c r="O26" s="184"/>
      <c r="P26" s="185"/>
      <c r="Q26" s="173"/>
      <c r="R26" s="173"/>
    </row>
    <row r="27" spans="1:46" s="73" customFormat="1" ht="27" thickBot="1" x14ac:dyDescent="0.45">
      <c r="A27" s="362" t="s">
        <v>112</v>
      </c>
      <c r="B27" s="363"/>
      <c r="C27" s="370"/>
      <c r="D27" s="153" t="s">
        <v>423</v>
      </c>
      <c r="E27" s="153" t="s">
        <v>413</v>
      </c>
      <c r="F27" s="192" t="s">
        <v>426</v>
      </c>
      <c r="G27" s="80"/>
      <c r="H27" s="192" t="s">
        <v>429</v>
      </c>
      <c r="I27" s="179"/>
      <c r="J27" s="174"/>
      <c r="K27" s="174"/>
      <c r="L27" s="174"/>
      <c r="M27" s="184"/>
      <c r="N27" s="184"/>
      <c r="O27" s="184"/>
      <c r="P27" s="185"/>
      <c r="Q27" s="173"/>
      <c r="R27" s="173"/>
    </row>
    <row r="28" spans="1:46" s="73" customFormat="1" ht="27" thickBot="1" x14ac:dyDescent="0.45">
      <c r="A28" s="372" t="s">
        <v>111</v>
      </c>
      <c r="B28" s="373"/>
      <c r="C28" s="371"/>
      <c r="D28" s="225"/>
      <c r="E28" s="225"/>
      <c r="F28" s="194" t="s">
        <v>427</v>
      </c>
      <c r="G28" s="193"/>
      <c r="H28" s="194" t="s">
        <v>430</v>
      </c>
      <c r="I28" s="190"/>
      <c r="J28" s="174"/>
      <c r="K28" s="174"/>
      <c r="L28" s="174"/>
      <c r="M28" s="72"/>
      <c r="N28" s="72"/>
      <c r="O28" s="72"/>
      <c r="Q28" s="173"/>
      <c r="R28" s="173"/>
    </row>
    <row r="29" spans="1:46" ht="71.25" customHeight="1" thickBot="1" x14ac:dyDescent="0.3">
      <c r="A29" s="360" t="s">
        <v>36</v>
      </c>
      <c r="B29" s="361"/>
      <c r="C29" s="108"/>
      <c r="D29" s="187"/>
      <c r="E29" s="187"/>
      <c r="F29" s="187"/>
      <c r="G29" s="187"/>
      <c r="H29" s="187"/>
      <c r="I29" s="187"/>
      <c r="J29" s="109"/>
      <c r="K29" s="109"/>
      <c r="L29" s="110"/>
      <c r="M29" s="41" t="s">
        <v>78</v>
      </c>
      <c r="N29" s="41" t="s">
        <v>37</v>
      </c>
      <c r="O29" s="41" t="s">
        <v>79</v>
      </c>
      <c r="P29" s="86" t="s">
        <v>80</v>
      </c>
      <c r="Q29" s="172"/>
      <c r="R29" s="172"/>
      <c r="AC29" s="1"/>
      <c r="AD29" s="1"/>
      <c r="AE29" s="1"/>
      <c r="AF29" s="1"/>
      <c r="AG29" s="1"/>
      <c r="AH29" s="1"/>
      <c r="AI29" s="1"/>
      <c r="AJ29" s="1"/>
      <c r="AK29" s="1"/>
      <c r="AL29" s="1"/>
      <c r="AM29" s="1"/>
      <c r="AN29" s="1"/>
      <c r="AO29" s="1"/>
      <c r="AP29" s="1"/>
      <c r="AQ29" s="1"/>
      <c r="AR29" s="1"/>
      <c r="AS29" s="1"/>
      <c r="AT29" s="1"/>
    </row>
    <row r="30" spans="1:46" ht="63" customHeight="1" x14ac:dyDescent="0.25">
      <c r="A30" s="84"/>
      <c r="B30" s="85"/>
      <c r="C30" s="107" t="s">
        <v>84</v>
      </c>
      <c r="D30" s="69" t="s">
        <v>28</v>
      </c>
      <c r="E30" s="1"/>
      <c r="F30" s="1"/>
      <c r="G30" s="1"/>
      <c r="H30" s="1"/>
      <c r="I30" s="1"/>
      <c r="J30" s="1"/>
      <c r="K30" s="1"/>
      <c r="L30" s="1"/>
      <c r="M30" s="10"/>
      <c r="N30" s="9"/>
      <c r="O30" s="11"/>
      <c r="P30" s="10"/>
      <c r="Q30" s="345"/>
      <c r="R30" s="345"/>
      <c r="AC30" s="1"/>
      <c r="AD30" s="1"/>
      <c r="AE30" s="1"/>
      <c r="AF30" s="1"/>
      <c r="AG30" s="1"/>
      <c r="AH30" s="1"/>
      <c r="AI30" s="1"/>
      <c r="AJ30" s="1"/>
      <c r="AK30" s="1"/>
      <c r="AL30" s="1"/>
      <c r="AM30" s="1"/>
      <c r="AN30" s="1"/>
      <c r="AO30" s="1"/>
      <c r="AP30" s="1"/>
      <c r="AQ30" s="1"/>
      <c r="AR30" s="1"/>
      <c r="AS30" s="1"/>
      <c r="AT30" s="1"/>
    </row>
    <row r="31" spans="1:46" ht="45" x14ac:dyDescent="0.25">
      <c r="A31" s="350" t="s">
        <v>13</v>
      </c>
      <c r="B31" s="351"/>
      <c r="C31" s="55" t="s">
        <v>83</v>
      </c>
      <c r="D31" s="227" t="s">
        <v>69</v>
      </c>
      <c r="E31" s="227" t="s">
        <v>69</v>
      </c>
      <c r="F31" s="205" t="s">
        <v>69</v>
      </c>
      <c r="G31" s="205" t="s">
        <v>69</v>
      </c>
      <c r="H31" s="205" t="s">
        <v>69</v>
      </c>
      <c r="I31" s="213" t="s">
        <v>85</v>
      </c>
      <c r="J31" s="40"/>
      <c r="K31" s="80"/>
      <c r="L31" s="40"/>
      <c r="M31" s="3" t="s">
        <v>179</v>
      </c>
      <c r="N31" s="203" t="s">
        <v>176</v>
      </c>
      <c r="O31" s="284" t="s">
        <v>139</v>
      </c>
      <c r="P31" s="285" t="s">
        <v>87</v>
      </c>
      <c r="Q31" s="172"/>
      <c r="R31" s="172"/>
      <c r="AC31" s="1"/>
      <c r="AD31" s="1"/>
      <c r="AE31" s="1"/>
      <c r="AF31" s="1"/>
      <c r="AG31" s="1"/>
      <c r="AH31" s="1"/>
      <c r="AI31" s="1"/>
      <c r="AJ31" s="1"/>
      <c r="AK31" s="1"/>
      <c r="AL31" s="1"/>
      <c r="AM31" s="1"/>
      <c r="AN31" s="1"/>
      <c r="AO31" s="1"/>
      <c r="AP31" s="1"/>
      <c r="AQ31" s="1"/>
      <c r="AR31" s="1"/>
      <c r="AS31" s="1"/>
      <c r="AT31" s="1"/>
    </row>
    <row r="32" spans="1:46" ht="42" x14ac:dyDescent="0.25">
      <c r="A32" s="352"/>
      <c r="B32" s="351"/>
      <c r="C32" s="56" t="s">
        <v>81</v>
      </c>
      <c r="D32" s="229" t="s">
        <v>73</v>
      </c>
      <c r="E32" s="229" t="s">
        <v>73</v>
      </c>
      <c r="F32" s="205" t="s">
        <v>73</v>
      </c>
      <c r="G32" s="205" t="s">
        <v>73</v>
      </c>
      <c r="H32" s="205" t="s">
        <v>73</v>
      </c>
      <c r="I32" s="213" t="s">
        <v>85</v>
      </c>
      <c r="J32" s="34"/>
      <c r="K32" s="80"/>
      <c r="L32" s="34"/>
      <c r="M32" s="3" t="s">
        <v>171</v>
      </c>
      <c r="N32" s="203" t="s">
        <v>177</v>
      </c>
      <c r="O32" s="284" t="s">
        <v>178</v>
      </c>
      <c r="P32" s="285" t="s">
        <v>87</v>
      </c>
      <c r="Q32" s="345"/>
      <c r="R32" s="345"/>
      <c r="AC32" s="1"/>
      <c r="AD32" s="1"/>
      <c r="AE32" s="1"/>
      <c r="AF32" s="1"/>
      <c r="AG32" s="1"/>
      <c r="AH32" s="1"/>
      <c r="AI32" s="1"/>
      <c r="AJ32" s="1"/>
      <c r="AK32" s="1"/>
      <c r="AL32" s="1"/>
      <c r="AM32" s="1"/>
      <c r="AN32" s="1"/>
      <c r="AO32" s="1"/>
      <c r="AP32" s="1"/>
      <c r="AQ32" s="1"/>
      <c r="AR32" s="1"/>
      <c r="AS32" s="1"/>
      <c r="AT32" s="1"/>
    </row>
    <row r="33" spans="1:46" ht="45" x14ac:dyDescent="0.25">
      <c r="A33" s="352"/>
      <c r="B33" s="351"/>
      <c r="C33" s="55" t="s">
        <v>82</v>
      </c>
      <c r="D33" s="229" t="s">
        <v>73</v>
      </c>
      <c r="E33" s="229" t="s">
        <v>73</v>
      </c>
      <c r="F33" s="205" t="s">
        <v>73</v>
      </c>
      <c r="G33" s="205" t="s">
        <v>73</v>
      </c>
      <c r="H33" s="205" t="s">
        <v>73</v>
      </c>
      <c r="I33" s="213" t="s">
        <v>85</v>
      </c>
      <c r="J33" s="35"/>
      <c r="K33" s="81"/>
      <c r="L33" s="35"/>
      <c r="M33" s="3" t="s">
        <v>171</v>
      </c>
      <c r="N33" s="203" t="s">
        <v>268</v>
      </c>
      <c r="O33" s="284" t="s">
        <v>161</v>
      </c>
      <c r="P33" s="285" t="s">
        <v>21</v>
      </c>
      <c r="Q33" s="172"/>
      <c r="R33" s="172"/>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6"/>
      <c r="H34" s="4"/>
      <c r="I34" s="7"/>
      <c r="J34" s="4"/>
      <c r="K34" s="7"/>
      <c r="L34" s="4"/>
      <c r="M34" s="286"/>
      <c r="N34" s="286"/>
      <c r="O34" s="287"/>
      <c r="P34" s="288"/>
      <c r="Q34" s="172"/>
      <c r="R34" s="172"/>
      <c r="AC34" s="1"/>
      <c r="AD34" s="1"/>
      <c r="AE34" s="1"/>
      <c r="AF34" s="1"/>
      <c r="AG34" s="1"/>
      <c r="AH34" s="1"/>
      <c r="AI34" s="1"/>
      <c r="AJ34" s="1"/>
      <c r="AK34" s="1"/>
      <c r="AL34" s="1"/>
      <c r="AM34" s="1"/>
      <c r="AN34" s="1"/>
      <c r="AO34" s="1"/>
      <c r="AP34" s="1"/>
      <c r="AQ34" s="1"/>
      <c r="AR34" s="1"/>
      <c r="AS34" s="1"/>
      <c r="AT34" s="1"/>
    </row>
    <row r="35" spans="1:46" ht="34.5" x14ac:dyDescent="0.25">
      <c r="A35" s="1"/>
      <c r="B35" s="1"/>
      <c r="C35" s="79" t="s">
        <v>92</v>
      </c>
      <c r="D35" s="69" t="s">
        <v>28</v>
      </c>
      <c r="E35" s="1"/>
      <c r="F35" s="9"/>
      <c r="G35" s="117"/>
      <c r="H35" s="1"/>
      <c r="I35" s="9"/>
      <c r="J35" s="1"/>
      <c r="L35" s="1"/>
      <c r="M35" s="10"/>
      <c r="N35" s="10"/>
      <c r="O35" s="289"/>
      <c r="P35" s="288"/>
      <c r="Q35" s="345"/>
      <c r="R35" s="345"/>
      <c r="AC35" s="1"/>
      <c r="AD35" s="1"/>
      <c r="AE35" s="1"/>
      <c r="AF35" s="1"/>
      <c r="AG35" s="1"/>
      <c r="AH35" s="1"/>
      <c r="AI35" s="1"/>
      <c r="AJ35" s="1"/>
      <c r="AK35" s="1"/>
      <c r="AL35" s="1"/>
      <c r="AM35" s="1"/>
      <c r="AN35" s="1"/>
      <c r="AO35" s="1"/>
      <c r="AP35" s="1"/>
      <c r="AQ35" s="1"/>
      <c r="AR35" s="1"/>
      <c r="AS35" s="1"/>
      <c r="AT35" s="1"/>
    </row>
    <row r="36" spans="1:46" ht="45" x14ac:dyDescent="0.25">
      <c r="A36" s="353" t="s">
        <v>7</v>
      </c>
      <c r="B36" s="354"/>
      <c r="C36" s="218" t="s">
        <v>116</v>
      </c>
      <c r="D36" s="228" t="s">
        <v>68</v>
      </c>
      <c r="E36" s="228" t="s">
        <v>69</v>
      </c>
      <c r="F36" s="205" t="s">
        <v>69</v>
      </c>
      <c r="G36" s="205" t="s">
        <v>68</v>
      </c>
      <c r="H36" s="205" t="s">
        <v>69</v>
      </c>
      <c r="I36" s="213" t="s">
        <v>85</v>
      </c>
      <c r="J36" s="26"/>
      <c r="K36" s="80"/>
      <c r="L36" s="26"/>
      <c r="M36" s="3" t="s">
        <v>179</v>
      </c>
      <c r="N36" s="159" t="s">
        <v>142</v>
      </c>
      <c r="O36" s="284" t="s">
        <v>180</v>
      </c>
      <c r="P36" s="322" t="s">
        <v>87</v>
      </c>
      <c r="Q36" s="172"/>
      <c r="R36" s="172"/>
      <c r="AC36" s="1"/>
      <c r="AD36" s="1"/>
      <c r="AE36" s="1"/>
      <c r="AF36" s="1"/>
      <c r="AG36" s="1"/>
      <c r="AH36" s="1"/>
      <c r="AI36" s="1"/>
      <c r="AJ36" s="1"/>
      <c r="AK36" s="1"/>
      <c r="AL36" s="1"/>
      <c r="AM36" s="1"/>
      <c r="AN36" s="1"/>
      <c r="AO36" s="1"/>
      <c r="AP36" s="1"/>
      <c r="AQ36" s="1"/>
      <c r="AR36" s="1"/>
      <c r="AS36" s="1"/>
      <c r="AT36" s="1"/>
    </row>
    <row r="37" spans="1:46" ht="21" x14ac:dyDescent="0.25">
      <c r="A37" s="353"/>
      <c r="B37" s="354"/>
      <c r="C37" s="218" t="s">
        <v>117</v>
      </c>
      <c r="D37" s="233" t="s">
        <v>68</v>
      </c>
      <c r="E37" s="233" t="s">
        <v>69</v>
      </c>
      <c r="F37" s="205" t="s">
        <v>140</v>
      </c>
      <c r="G37" s="205" t="s">
        <v>68</v>
      </c>
      <c r="H37" s="205" t="s">
        <v>140</v>
      </c>
      <c r="I37" s="213" t="s">
        <v>85</v>
      </c>
      <c r="J37" s="36"/>
      <c r="K37" s="80"/>
      <c r="L37" s="36"/>
      <c r="M37" s="3" t="s">
        <v>179</v>
      </c>
      <c r="N37" s="159" t="s">
        <v>181</v>
      </c>
      <c r="O37" s="374" t="s">
        <v>183</v>
      </c>
      <c r="P37" s="285" t="s">
        <v>87</v>
      </c>
      <c r="Q37" s="172"/>
      <c r="R37" s="172"/>
      <c r="AC37" s="1"/>
      <c r="AD37" s="1"/>
      <c r="AE37" s="1"/>
      <c r="AF37" s="1"/>
      <c r="AG37" s="1"/>
      <c r="AH37" s="1"/>
      <c r="AI37" s="1"/>
      <c r="AJ37" s="1"/>
      <c r="AK37" s="1"/>
      <c r="AL37" s="1"/>
      <c r="AM37" s="1"/>
      <c r="AN37" s="1"/>
      <c r="AO37" s="1"/>
      <c r="AP37" s="1"/>
      <c r="AQ37" s="1"/>
      <c r="AR37" s="1"/>
      <c r="AS37" s="1"/>
      <c r="AT37" s="1"/>
    </row>
    <row r="38" spans="1:46" ht="25.9" customHeight="1" x14ac:dyDescent="0.25">
      <c r="A38" s="353"/>
      <c r="B38" s="354"/>
      <c r="C38" s="219" t="s">
        <v>115</v>
      </c>
      <c r="D38" s="228" t="s">
        <v>68</v>
      </c>
      <c r="E38" s="228" t="s">
        <v>69</v>
      </c>
      <c r="F38" s="205" t="s">
        <v>141</v>
      </c>
      <c r="G38" s="205" t="s">
        <v>68</v>
      </c>
      <c r="H38" s="205" t="s">
        <v>141</v>
      </c>
      <c r="I38" s="213" t="s">
        <v>85</v>
      </c>
      <c r="J38" s="27"/>
      <c r="K38" s="81"/>
      <c r="L38" s="27"/>
      <c r="M38" s="3" t="s">
        <v>179</v>
      </c>
      <c r="N38" s="203" t="s">
        <v>182</v>
      </c>
      <c r="O38" s="375"/>
      <c r="P38" s="285" t="s">
        <v>87</v>
      </c>
      <c r="Q38" s="172"/>
      <c r="R38" s="172"/>
      <c r="AC38" s="1"/>
      <c r="AD38" s="1"/>
      <c r="AE38" s="1"/>
      <c r="AF38" s="1"/>
      <c r="AG38" s="1"/>
      <c r="AH38" s="1"/>
      <c r="AI38" s="1"/>
      <c r="AJ38" s="1"/>
      <c r="AK38" s="1"/>
      <c r="AL38" s="1"/>
      <c r="AM38" s="1"/>
      <c r="AN38" s="1"/>
      <c r="AO38" s="1"/>
      <c r="AP38" s="1"/>
      <c r="AQ38" s="1"/>
      <c r="AR38" s="1"/>
      <c r="AS38" s="1"/>
      <c r="AT38" s="1"/>
    </row>
    <row r="39" spans="1:46" ht="63" x14ac:dyDescent="0.25">
      <c r="A39" s="353"/>
      <c r="B39" s="354"/>
      <c r="C39" s="221" t="s">
        <v>114</v>
      </c>
      <c r="D39" s="234" t="s">
        <v>68</v>
      </c>
      <c r="E39" s="234" t="s">
        <v>69</v>
      </c>
      <c r="F39" s="205" t="s">
        <v>141</v>
      </c>
      <c r="G39" s="205" t="s">
        <v>68</v>
      </c>
      <c r="H39" s="205" t="s">
        <v>141</v>
      </c>
      <c r="I39" s="213" t="s">
        <v>85</v>
      </c>
      <c r="J39" s="27"/>
      <c r="K39" s="80"/>
      <c r="L39" s="27"/>
      <c r="M39" s="3" t="s">
        <v>179</v>
      </c>
      <c r="N39" s="203" t="s">
        <v>184</v>
      </c>
      <c r="O39" s="376"/>
      <c r="P39" s="285" t="s">
        <v>87</v>
      </c>
      <c r="Q39" s="172"/>
      <c r="R39" s="172"/>
      <c r="AC39" s="1"/>
      <c r="AD39" s="1"/>
      <c r="AE39" s="1"/>
      <c r="AF39" s="1"/>
      <c r="AG39" s="1"/>
      <c r="AH39" s="1"/>
      <c r="AI39" s="1"/>
      <c r="AJ39" s="1"/>
      <c r="AK39" s="1"/>
      <c r="AL39" s="1"/>
      <c r="AM39" s="1"/>
      <c r="AN39" s="1"/>
      <c r="AO39" s="1"/>
      <c r="AP39" s="1"/>
      <c r="AQ39" s="1"/>
      <c r="AR39" s="1"/>
      <c r="AS39" s="1"/>
      <c r="AT39" s="1"/>
    </row>
    <row r="40" spans="1:46" ht="21" customHeight="1" x14ac:dyDescent="0.25">
      <c r="A40" s="353"/>
      <c r="B40" s="354"/>
      <c r="C40" s="220" t="s">
        <v>113</v>
      </c>
      <c r="D40" s="227" t="s">
        <v>73</v>
      </c>
      <c r="E40" s="227" t="s">
        <v>73</v>
      </c>
      <c r="F40" s="205" t="s">
        <v>73</v>
      </c>
      <c r="G40" s="205" t="s">
        <v>73</v>
      </c>
      <c r="H40" s="205" t="s">
        <v>73</v>
      </c>
      <c r="I40" s="213" t="s">
        <v>85</v>
      </c>
      <c r="J40" s="28"/>
      <c r="K40" s="80"/>
      <c r="L40" s="28"/>
      <c r="M40" s="3" t="s">
        <v>85</v>
      </c>
      <c r="N40" s="3" t="s">
        <v>85</v>
      </c>
      <c r="O40" s="284" t="s">
        <v>267</v>
      </c>
      <c r="P40" s="285" t="s">
        <v>87</v>
      </c>
      <c r="Q40" s="172"/>
      <c r="R40" s="172"/>
      <c r="AC40" s="1"/>
      <c r="AD40" s="1"/>
      <c r="AE40" s="1"/>
      <c r="AF40" s="1"/>
      <c r="AG40" s="1"/>
      <c r="AH40" s="1"/>
      <c r="AI40" s="1"/>
      <c r="AJ40" s="1"/>
      <c r="AK40" s="1"/>
      <c r="AL40" s="1"/>
      <c r="AM40" s="1"/>
      <c r="AN40" s="1"/>
      <c r="AO40" s="1"/>
      <c r="AP40" s="1"/>
      <c r="AQ40" s="1"/>
      <c r="AR40" s="1"/>
      <c r="AS40" s="1"/>
      <c r="AT40" s="1"/>
    </row>
    <row r="41" spans="1:46" ht="21" customHeight="1" x14ac:dyDescent="0.25">
      <c r="A41" s="177"/>
      <c r="B41" s="195"/>
      <c r="C41" s="83"/>
      <c r="D41" s="198"/>
      <c r="E41" s="198"/>
      <c r="F41" s="198"/>
      <c r="G41" s="199"/>
      <c r="H41" s="198"/>
      <c r="I41" s="199"/>
      <c r="J41" s="196"/>
      <c r="K41" s="183"/>
      <c r="L41" s="196"/>
      <c r="M41" s="200"/>
      <c r="N41" s="200"/>
      <c r="O41" s="291"/>
      <c r="P41" s="292"/>
      <c r="Q41" s="172"/>
      <c r="R41" s="172"/>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9" t="s">
        <v>41</v>
      </c>
      <c r="E42" s="8"/>
      <c r="F42" s="17"/>
      <c r="G42" s="11"/>
      <c r="H42" s="8"/>
      <c r="I42" s="6"/>
      <c r="J42" s="8"/>
      <c r="L42" s="8"/>
      <c r="M42" s="286"/>
      <c r="N42" s="286"/>
      <c r="O42" s="286"/>
      <c r="P42" s="288"/>
      <c r="Q42" s="172"/>
      <c r="R42" s="172"/>
      <c r="AC42" s="1"/>
      <c r="AD42" s="1"/>
      <c r="AE42" s="1"/>
      <c r="AF42" s="1"/>
      <c r="AG42" s="1"/>
      <c r="AH42" s="1"/>
      <c r="AI42" s="1"/>
      <c r="AJ42" s="1"/>
      <c r="AK42" s="1"/>
      <c r="AL42" s="1"/>
      <c r="AM42" s="1"/>
      <c r="AN42" s="1"/>
      <c r="AO42" s="1"/>
      <c r="AP42" s="1"/>
      <c r="AQ42" s="1"/>
      <c r="AR42" s="1"/>
      <c r="AS42" s="1"/>
      <c r="AT42" s="1"/>
    </row>
    <row r="43" spans="1:46" ht="30" x14ac:dyDescent="0.25">
      <c r="A43" s="353" t="s">
        <v>3</v>
      </c>
      <c r="B43" s="354"/>
      <c r="C43" s="59" t="s">
        <v>4</v>
      </c>
      <c r="D43" s="228" t="s">
        <v>69</v>
      </c>
      <c r="E43" s="228" t="s">
        <v>69</v>
      </c>
      <c r="F43" s="205" t="s">
        <v>69</v>
      </c>
      <c r="G43" s="205" t="s">
        <v>69</v>
      </c>
      <c r="H43" s="205" t="s">
        <v>69</v>
      </c>
      <c r="I43" s="213" t="s">
        <v>85</v>
      </c>
      <c r="J43" s="164"/>
      <c r="K43" s="165"/>
      <c r="L43" s="164"/>
      <c r="M43" s="3" t="s">
        <v>85</v>
      </c>
      <c r="N43" s="159" t="s">
        <v>185</v>
      </c>
      <c r="O43" s="252" t="s">
        <v>173</v>
      </c>
      <c r="P43" s="285" t="s">
        <v>24</v>
      </c>
      <c r="Q43" s="172"/>
      <c r="R43" s="172"/>
      <c r="AC43" s="1"/>
      <c r="AD43" s="1"/>
      <c r="AE43" s="1"/>
      <c r="AF43" s="1"/>
      <c r="AG43" s="1"/>
      <c r="AH43" s="1"/>
      <c r="AI43" s="1"/>
      <c r="AJ43" s="1"/>
      <c r="AK43" s="1"/>
      <c r="AL43" s="1"/>
      <c r="AM43" s="1"/>
      <c r="AN43" s="1"/>
      <c r="AO43" s="1"/>
      <c r="AP43" s="1"/>
      <c r="AQ43" s="1"/>
      <c r="AR43" s="1"/>
      <c r="AS43" s="1"/>
      <c r="AT43" s="1"/>
    </row>
    <row r="44" spans="1:46" ht="30" x14ac:dyDescent="0.25">
      <c r="A44" s="353"/>
      <c r="B44" s="354"/>
      <c r="C44" s="83" t="s">
        <v>10</v>
      </c>
      <c r="D44" s="227" t="s">
        <v>69</v>
      </c>
      <c r="E44" s="227" t="s">
        <v>69</v>
      </c>
      <c r="F44" s="205" t="s">
        <v>69</v>
      </c>
      <c r="G44" s="205" t="s">
        <v>69</v>
      </c>
      <c r="H44" s="205" t="s">
        <v>69</v>
      </c>
      <c r="I44" s="213" t="s">
        <v>85</v>
      </c>
      <c r="J44" s="164"/>
      <c r="K44" s="165"/>
      <c r="L44" s="164"/>
      <c r="M44" s="3" t="s">
        <v>85</v>
      </c>
      <c r="N44" s="203" t="s">
        <v>277</v>
      </c>
      <c r="O44" s="324" t="s">
        <v>385</v>
      </c>
      <c r="P44" s="285" t="s">
        <v>24</v>
      </c>
      <c r="Q44" s="172"/>
      <c r="R44" s="172"/>
      <c r="AC44" s="1"/>
      <c r="AD44" s="1"/>
      <c r="AE44" s="1"/>
      <c r="AF44" s="1"/>
      <c r="AG44" s="1"/>
      <c r="AH44" s="1"/>
      <c r="AI44" s="1"/>
      <c r="AJ44" s="1"/>
      <c r="AK44" s="1"/>
      <c r="AL44" s="1"/>
      <c r="AM44" s="1"/>
      <c r="AN44" s="1"/>
      <c r="AO44" s="1"/>
      <c r="AP44" s="1"/>
      <c r="AQ44" s="1"/>
      <c r="AR44" s="1"/>
      <c r="AS44" s="1"/>
      <c r="AT44" s="1"/>
    </row>
    <row r="45" spans="1:46" ht="30" x14ac:dyDescent="0.25">
      <c r="A45" s="353"/>
      <c r="B45" s="354"/>
      <c r="C45" s="59" t="str">
        <f t="shared" ref="C45:C47" si="6">C59</f>
        <v>Others Quota</v>
      </c>
      <c r="D45" s="231" t="s">
        <v>73</v>
      </c>
      <c r="E45" s="231" t="s">
        <v>73</v>
      </c>
      <c r="F45" s="205" t="s">
        <v>73</v>
      </c>
      <c r="G45" s="205" t="s">
        <v>73</v>
      </c>
      <c r="H45" s="205" t="s">
        <v>73</v>
      </c>
      <c r="I45" s="213" t="s">
        <v>85</v>
      </c>
      <c r="J45" s="164"/>
      <c r="K45" s="166"/>
      <c r="L45" s="164"/>
      <c r="M45" s="3" t="s">
        <v>85</v>
      </c>
      <c r="N45" s="203" t="s">
        <v>119</v>
      </c>
      <c r="O45" s="252" t="s">
        <v>120</v>
      </c>
      <c r="P45" s="285" t="s">
        <v>169</v>
      </c>
      <c r="Q45" s="172"/>
      <c r="R45" s="172"/>
      <c r="AC45" s="1"/>
      <c r="AD45" s="1"/>
      <c r="AE45" s="1"/>
      <c r="AF45" s="1"/>
      <c r="AG45" s="1"/>
      <c r="AH45" s="1"/>
      <c r="AI45" s="1"/>
      <c r="AJ45" s="1"/>
      <c r="AK45" s="1"/>
      <c r="AL45" s="1"/>
      <c r="AM45" s="1"/>
      <c r="AN45" s="1"/>
      <c r="AO45" s="1"/>
      <c r="AP45" s="1"/>
      <c r="AQ45" s="1"/>
      <c r="AR45" s="1"/>
      <c r="AS45" s="1"/>
      <c r="AT45" s="1"/>
    </row>
    <row r="46" spans="1:46" ht="23.25" customHeight="1" x14ac:dyDescent="0.25">
      <c r="A46" s="353"/>
      <c r="B46" s="354"/>
      <c r="C46" s="60" t="str">
        <f t="shared" si="6"/>
        <v>Remove TAC</v>
      </c>
      <c r="D46" s="227" t="s">
        <v>68</v>
      </c>
      <c r="E46" s="227" t="s">
        <v>68</v>
      </c>
      <c r="F46" s="205" t="s">
        <v>68</v>
      </c>
      <c r="G46" s="205" t="s">
        <v>68</v>
      </c>
      <c r="H46" s="205" t="s">
        <v>68</v>
      </c>
      <c r="I46" s="213" t="s">
        <v>85</v>
      </c>
      <c r="J46" s="164"/>
      <c r="K46" s="165"/>
      <c r="L46" s="164"/>
      <c r="M46" s="3" t="s">
        <v>85</v>
      </c>
      <c r="N46" s="3" t="s">
        <v>85</v>
      </c>
      <c r="O46" s="252" t="s">
        <v>95</v>
      </c>
      <c r="P46" s="285" t="s">
        <v>169</v>
      </c>
      <c r="Q46" s="172"/>
      <c r="R46" s="172"/>
      <c r="AC46" s="1"/>
      <c r="AD46" s="1"/>
      <c r="AE46" s="1"/>
      <c r="AF46" s="1"/>
      <c r="AG46" s="1"/>
      <c r="AH46" s="1"/>
      <c r="AI46" s="1"/>
      <c r="AJ46" s="1"/>
      <c r="AK46" s="1"/>
      <c r="AL46" s="1"/>
      <c r="AM46" s="1"/>
      <c r="AN46" s="1"/>
      <c r="AO46" s="1"/>
      <c r="AP46" s="1"/>
      <c r="AQ46" s="1"/>
      <c r="AR46" s="1"/>
      <c r="AS46" s="1"/>
      <c r="AT46" s="1"/>
    </row>
    <row r="47" spans="1:46" ht="21" customHeight="1" x14ac:dyDescent="0.25">
      <c r="A47" s="353"/>
      <c r="B47" s="354"/>
      <c r="C47" s="59" t="str">
        <f t="shared" si="6"/>
        <v xml:space="preserve">Merge TAC regions </v>
      </c>
      <c r="D47" s="227" t="s">
        <v>68</v>
      </c>
      <c r="E47" s="227" t="s">
        <v>68</v>
      </c>
      <c r="F47" s="205" t="s">
        <v>68</v>
      </c>
      <c r="G47" s="205" t="s">
        <v>68</v>
      </c>
      <c r="H47" s="205" t="s">
        <v>68</v>
      </c>
      <c r="I47" s="213" t="s">
        <v>85</v>
      </c>
      <c r="J47" s="164"/>
      <c r="K47" s="165"/>
      <c r="L47" s="164"/>
      <c r="M47" s="3" t="s">
        <v>85</v>
      </c>
      <c r="N47" s="3" t="s">
        <v>85</v>
      </c>
      <c r="O47" s="252" t="s">
        <v>186</v>
      </c>
      <c r="P47" s="285" t="s">
        <v>169</v>
      </c>
      <c r="Q47" s="172"/>
      <c r="R47" s="172"/>
      <c r="AC47" s="1"/>
      <c r="AD47" s="1"/>
      <c r="AE47" s="1"/>
      <c r="AF47" s="1"/>
      <c r="AG47" s="1"/>
      <c r="AH47" s="1"/>
      <c r="AI47" s="1"/>
      <c r="AJ47" s="1"/>
      <c r="AK47" s="1"/>
      <c r="AL47" s="1"/>
      <c r="AM47" s="1"/>
      <c r="AN47" s="1"/>
      <c r="AO47" s="1"/>
      <c r="AP47" s="1"/>
      <c r="AQ47" s="1"/>
      <c r="AR47" s="1"/>
      <c r="AS47" s="1"/>
      <c r="AT47" s="1"/>
    </row>
    <row r="48" spans="1:46" ht="21" customHeight="1" x14ac:dyDescent="0.25">
      <c r="A48" s="1"/>
      <c r="B48" s="1"/>
      <c r="C48" s="1"/>
      <c r="D48" s="1"/>
      <c r="E48" s="1"/>
      <c r="F48" s="6"/>
      <c r="G48" s="122"/>
      <c r="H48" s="1"/>
      <c r="I48" s="6"/>
      <c r="J48" s="1"/>
      <c r="K48" s="6"/>
      <c r="L48" s="1"/>
      <c r="M48" s="286"/>
      <c r="N48" s="286"/>
      <c r="O48" s="286"/>
      <c r="P48" s="297"/>
      <c r="Q48" s="172"/>
      <c r="R48" s="172"/>
      <c r="AC48" s="1"/>
      <c r="AD48" s="1"/>
      <c r="AE48" s="1"/>
      <c r="AF48" s="1"/>
      <c r="AG48" s="1"/>
      <c r="AH48" s="1"/>
      <c r="AI48" s="1"/>
      <c r="AJ48" s="1"/>
      <c r="AK48" s="1"/>
      <c r="AL48" s="1"/>
      <c r="AM48" s="1"/>
      <c r="AN48" s="1"/>
      <c r="AO48" s="1"/>
      <c r="AP48" s="1"/>
      <c r="AQ48" s="1"/>
      <c r="AR48" s="1"/>
      <c r="AS48" s="1"/>
      <c r="AT48" s="1"/>
    </row>
    <row r="49" spans="1:46" ht="34.5" customHeight="1" x14ac:dyDescent="0.25">
      <c r="A49" s="1"/>
      <c r="B49" s="1"/>
      <c r="C49" s="79" t="s">
        <v>38</v>
      </c>
      <c r="D49" s="70" t="s">
        <v>40</v>
      </c>
      <c r="E49" s="37"/>
      <c r="F49" s="7"/>
      <c r="G49" s="121"/>
      <c r="H49" s="37"/>
      <c r="I49" s="7"/>
      <c r="J49" s="37"/>
      <c r="L49" s="37"/>
      <c r="M49" s="286"/>
      <c r="N49" s="286"/>
      <c r="O49" s="286"/>
      <c r="P49" s="297"/>
      <c r="Q49" s="172"/>
      <c r="R49" s="172"/>
      <c r="AC49" s="1"/>
      <c r="AD49" s="1"/>
      <c r="AE49" s="1"/>
      <c r="AF49" s="1"/>
      <c r="AG49" s="1"/>
      <c r="AH49" s="1"/>
      <c r="AI49" s="1"/>
      <c r="AJ49" s="1"/>
      <c r="AK49" s="1"/>
      <c r="AL49" s="1"/>
      <c r="AM49" s="1"/>
      <c r="AN49" s="1"/>
      <c r="AO49" s="1"/>
      <c r="AP49" s="1"/>
      <c r="AQ49" s="1"/>
      <c r="AR49" s="1"/>
      <c r="AS49" s="1"/>
      <c r="AT49" s="1"/>
    </row>
    <row r="50" spans="1:46" ht="30" x14ac:dyDescent="0.25">
      <c r="A50" s="353" t="s">
        <v>2</v>
      </c>
      <c r="B50" s="354"/>
      <c r="C50" s="57" t="s">
        <v>14</v>
      </c>
      <c r="D50" s="227" t="s">
        <v>68</v>
      </c>
      <c r="E50" s="227" t="s">
        <v>68</v>
      </c>
      <c r="F50" s="205" t="s">
        <v>68</v>
      </c>
      <c r="G50" s="205" t="s">
        <v>68</v>
      </c>
      <c r="H50" s="205" t="s">
        <v>68</v>
      </c>
      <c r="I50" s="213" t="s">
        <v>85</v>
      </c>
      <c r="J50" s="163"/>
      <c r="K50" s="165"/>
      <c r="L50" s="163"/>
      <c r="M50" s="3" t="s">
        <v>85</v>
      </c>
      <c r="N50" s="29" t="s">
        <v>85</v>
      </c>
      <c r="O50" s="252" t="s">
        <v>121</v>
      </c>
      <c r="P50" s="285" t="s">
        <v>24</v>
      </c>
      <c r="Q50" s="172"/>
      <c r="R50" s="172"/>
      <c r="AC50" s="1"/>
      <c r="AD50" s="1"/>
      <c r="AE50" s="1"/>
      <c r="AF50" s="1"/>
      <c r="AG50" s="1"/>
      <c r="AH50" s="1"/>
      <c r="AI50" s="1"/>
      <c r="AJ50" s="1"/>
      <c r="AK50" s="1"/>
      <c r="AL50" s="1"/>
      <c r="AM50" s="1"/>
      <c r="AN50" s="1"/>
      <c r="AO50" s="1"/>
      <c r="AP50" s="1"/>
      <c r="AQ50" s="1"/>
      <c r="AR50" s="1"/>
      <c r="AS50" s="1"/>
      <c r="AT50" s="1"/>
    </row>
    <row r="51" spans="1:46" s="1" customFormat="1" ht="30" x14ac:dyDescent="0.25">
      <c r="A51" s="353"/>
      <c r="B51" s="354"/>
      <c r="C51" s="63" t="s">
        <v>30</v>
      </c>
      <c r="D51" s="231" t="s">
        <v>69</v>
      </c>
      <c r="E51" s="231" t="s">
        <v>69</v>
      </c>
      <c r="F51" s="205" t="s">
        <v>196</v>
      </c>
      <c r="G51" s="205" t="s">
        <v>196</v>
      </c>
      <c r="H51" s="205" t="s">
        <v>196</v>
      </c>
      <c r="I51" s="213" t="s">
        <v>85</v>
      </c>
      <c r="J51" s="163"/>
      <c r="K51" s="166"/>
      <c r="L51" s="163"/>
      <c r="M51" s="3" t="s">
        <v>85</v>
      </c>
      <c r="N51" s="159" t="s">
        <v>123</v>
      </c>
      <c r="O51" s="290" t="s">
        <v>263</v>
      </c>
      <c r="P51" s="285" t="s">
        <v>24</v>
      </c>
      <c r="Q51" s="172"/>
      <c r="R51" s="172"/>
    </row>
    <row r="52" spans="1:46" s="1" customFormat="1" ht="65.25" customHeight="1" x14ac:dyDescent="0.35">
      <c r="A52" s="353"/>
      <c r="B52" s="354"/>
      <c r="C52" s="216" t="s">
        <v>31</v>
      </c>
      <c r="D52" s="234" t="s">
        <v>69</v>
      </c>
      <c r="E52" s="234" t="s">
        <v>69</v>
      </c>
      <c r="F52" s="211" t="s">
        <v>69</v>
      </c>
      <c r="G52" s="211" t="s">
        <v>69</v>
      </c>
      <c r="H52" s="211" t="s">
        <v>69</v>
      </c>
      <c r="I52" s="213" t="s">
        <v>85</v>
      </c>
      <c r="J52" s="163"/>
      <c r="K52" s="217"/>
      <c r="L52" s="163"/>
      <c r="M52" s="3" t="s">
        <v>85</v>
      </c>
      <c r="N52" s="267" t="s">
        <v>125</v>
      </c>
      <c r="O52" s="295" t="s">
        <v>241</v>
      </c>
      <c r="P52" s="285" t="s">
        <v>24</v>
      </c>
      <c r="Q52" s="172"/>
      <c r="R52" s="172"/>
    </row>
    <row r="53" spans="1:46" s="1" customFormat="1" ht="21" customHeight="1" x14ac:dyDescent="0.35">
      <c r="A53" s="353"/>
      <c r="B53" s="354"/>
      <c r="C53" s="215"/>
      <c r="D53" s="227"/>
      <c r="E53" s="227"/>
      <c r="F53" s="227"/>
      <c r="G53" s="227"/>
      <c r="H53" s="227"/>
      <c r="I53" s="227"/>
      <c r="J53" s="40"/>
      <c r="K53" s="274"/>
      <c r="L53" s="40"/>
      <c r="M53" s="275"/>
      <c r="N53" s="275"/>
      <c r="O53" s="169"/>
      <c r="P53" s="168"/>
      <c r="Q53" s="172"/>
      <c r="R53" s="172"/>
    </row>
    <row r="54" spans="1:46" s="1" customFormat="1" ht="21" customHeight="1" x14ac:dyDescent="0.35">
      <c r="A54" s="353"/>
      <c r="B54" s="354"/>
      <c r="C54" s="215"/>
      <c r="D54" s="227"/>
      <c r="E54" s="227"/>
      <c r="F54" s="227"/>
      <c r="G54" s="227"/>
      <c r="H54" s="227"/>
      <c r="I54" s="227"/>
      <c r="J54" s="40"/>
      <c r="K54" s="274"/>
      <c r="L54" s="40"/>
      <c r="M54" s="275"/>
      <c r="N54" s="275"/>
      <c r="O54" s="169"/>
      <c r="P54" s="168"/>
      <c r="Q54" s="172"/>
      <c r="R54" s="172"/>
    </row>
    <row r="55" spans="1:46" ht="21.75" thickBot="1" x14ac:dyDescent="0.3">
      <c r="A55" s="1"/>
      <c r="B55" s="1"/>
      <c r="C55" s="4"/>
      <c r="D55" s="4"/>
      <c r="E55" s="4"/>
      <c r="F55" s="6"/>
      <c r="G55" s="16"/>
      <c r="H55" s="4"/>
      <c r="I55" s="6"/>
      <c r="J55" s="4"/>
      <c r="K55" s="16"/>
      <c r="L55" s="4"/>
      <c r="M55" s="5"/>
      <c r="N55" s="5"/>
      <c r="O55" s="16"/>
      <c r="Q55" s="172"/>
      <c r="R55" s="172"/>
      <c r="AC55" s="1"/>
      <c r="AD55" s="1"/>
      <c r="AE55" s="1"/>
      <c r="AF55" s="1"/>
      <c r="AG55" s="1"/>
      <c r="AH55" s="1"/>
      <c r="AI55" s="1"/>
      <c r="AJ55" s="1"/>
      <c r="AK55" s="1"/>
      <c r="AL55" s="1"/>
      <c r="AM55" s="1"/>
      <c r="AN55" s="1"/>
      <c r="AO55" s="1"/>
      <c r="AP55" s="1"/>
      <c r="AQ55" s="1"/>
      <c r="AR55" s="1"/>
      <c r="AS55" s="1"/>
      <c r="AT55" s="1"/>
    </row>
    <row r="56" spans="1:46" ht="99" customHeight="1" thickBot="1" x14ac:dyDescent="0.3">
      <c r="A56" s="348" t="s">
        <v>246</v>
      </c>
      <c r="B56" s="349"/>
      <c r="C56" s="349"/>
      <c r="D56" s="355" t="s">
        <v>320</v>
      </c>
      <c r="E56" s="349"/>
      <c r="F56" s="349"/>
      <c r="G56" s="349"/>
      <c r="H56" s="349"/>
      <c r="I56" s="356"/>
      <c r="J56" s="123"/>
      <c r="K56" s="111"/>
      <c r="L56" s="176"/>
      <c r="M56" s="32"/>
      <c r="N56" s="32"/>
      <c r="O56" s="32"/>
      <c r="P56" s="32"/>
      <c r="Q56" s="345"/>
      <c r="R56" s="345"/>
      <c r="AC56" s="1"/>
      <c r="AD56" s="1"/>
      <c r="AE56" s="1"/>
      <c r="AF56" s="1"/>
      <c r="AG56" s="1"/>
      <c r="AH56" s="1"/>
      <c r="AI56" s="1"/>
      <c r="AJ56" s="1"/>
      <c r="AK56" s="1"/>
      <c r="AL56" s="1"/>
      <c r="AM56" s="1"/>
      <c r="AN56" s="1"/>
      <c r="AO56" s="1"/>
      <c r="AP56" s="1"/>
      <c r="AQ56" s="1"/>
      <c r="AR56" s="1"/>
      <c r="AS56" s="1"/>
      <c r="AT56" s="1"/>
    </row>
    <row r="57" spans="1:46" ht="23.25" hidden="1" x14ac:dyDescent="0.35">
      <c r="A57" s="19"/>
      <c r="B57" s="20"/>
      <c r="C57" s="6"/>
      <c r="D57" s="6"/>
      <c r="E57" s="6"/>
      <c r="F57" s="5"/>
      <c r="G57" s="120"/>
      <c r="H57" s="6"/>
      <c r="I57" s="5"/>
      <c r="J57" s="6"/>
      <c r="K57" s="5"/>
      <c r="L57" s="6"/>
      <c r="M57" s="5"/>
      <c r="N57" s="5"/>
      <c r="O57" s="5"/>
      <c r="Q57" s="172"/>
      <c r="R57" s="172"/>
      <c r="AC57" s="1"/>
      <c r="AD57" s="1"/>
      <c r="AE57" s="1"/>
      <c r="AF57" s="1"/>
      <c r="AG57" s="1"/>
      <c r="AH57" s="1"/>
      <c r="AI57" s="1"/>
      <c r="AJ57" s="1"/>
      <c r="AK57" s="1"/>
      <c r="AL57" s="1"/>
      <c r="AM57" s="1"/>
      <c r="AN57" s="1"/>
      <c r="AO57" s="1"/>
      <c r="AP57" s="1"/>
      <c r="AQ57" s="1"/>
      <c r="AR57" s="1"/>
      <c r="AS57" s="1"/>
      <c r="AT57" s="1"/>
    </row>
    <row r="58" spans="1:46" ht="21" hidden="1" x14ac:dyDescent="0.25">
      <c r="A58" s="1"/>
      <c r="B58" s="1"/>
      <c r="C58" s="17"/>
      <c r="D58" s="71" t="s">
        <v>39</v>
      </c>
      <c r="E58" s="17"/>
      <c r="F58" s="7"/>
      <c r="G58" s="121"/>
      <c r="H58" s="17"/>
      <c r="I58" s="7"/>
      <c r="J58" s="17"/>
      <c r="L58" s="17"/>
      <c r="M58" s="5"/>
      <c r="N58" s="5"/>
      <c r="O58" s="17"/>
      <c r="Q58" s="172"/>
      <c r="R58" s="172"/>
      <c r="AC58" s="1"/>
      <c r="AD58" s="1"/>
      <c r="AE58" s="1"/>
      <c r="AF58" s="1"/>
      <c r="AG58" s="1"/>
      <c r="AH58" s="1"/>
      <c r="AI58" s="1"/>
      <c r="AJ58" s="1"/>
      <c r="AK58" s="1"/>
      <c r="AL58" s="1"/>
      <c r="AM58" s="1"/>
      <c r="AN58" s="1"/>
      <c r="AO58" s="1"/>
      <c r="AP58" s="1"/>
      <c r="AQ58" s="1"/>
      <c r="AR58" s="1"/>
      <c r="AS58" s="1"/>
      <c r="AT58" s="1"/>
    </row>
    <row r="59" spans="1:46" ht="21" hidden="1" customHeight="1" x14ac:dyDescent="0.25">
      <c r="A59" s="346" t="s">
        <v>32</v>
      </c>
      <c r="B59" s="347"/>
      <c r="C59" s="42" t="s">
        <v>11</v>
      </c>
      <c r="D59" s="13" t="s">
        <v>70</v>
      </c>
      <c r="E59" s="13" t="s">
        <v>70</v>
      </c>
      <c r="F59" s="153" t="s">
        <v>70</v>
      </c>
      <c r="G59" s="43"/>
      <c r="H59" s="153" t="s">
        <v>70</v>
      </c>
      <c r="I59" s="45"/>
      <c r="J59" s="13"/>
      <c r="K59" s="80"/>
      <c r="L59" s="13"/>
      <c r="M59" s="15"/>
      <c r="N59" s="30"/>
      <c r="P59" s="68"/>
      <c r="Q59" s="172"/>
      <c r="R59" s="172"/>
      <c r="AC59" s="1"/>
      <c r="AD59" s="1"/>
      <c r="AE59" s="1"/>
      <c r="AF59" s="1"/>
      <c r="AG59" s="1"/>
      <c r="AH59" s="1"/>
      <c r="AI59" s="1"/>
      <c r="AJ59" s="1"/>
      <c r="AK59" s="1"/>
      <c r="AL59" s="1"/>
      <c r="AM59" s="1"/>
      <c r="AN59" s="1"/>
      <c r="AO59" s="1"/>
      <c r="AP59" s="1"/>
      <c r="AQ59" s="1"/>
      <c r="AR59" s="1"/>
      <c r="AS59" s="1"/>
      <c r="AT59" s="1"/>
    </row>
    <row r="60" spans="1:46" ht="21" hidden="1" customHeight="1" x14ac:dyDescent="0.25">
      <c r="A60" s="346"/>
      <c r="B60" s="347"/>
      <c r="C60" s="59" t="s">
        <v>5</v>
      </c>
      <c r="D60" s="38"/>
      <c r="E60" s="38"/>
      <c r="F60" s="77"/>
      <c r="G60" s="44"/>
      <c r="H60" s="153"/>
      <c r="I60" s="118"/>
      <c r="J60" s="38"/>
      <c r="K60" s="81"/>
      <c r="L60" s="38"/>
      <c r="M60" s="21"/>
      <c r="N60" s="31"/>
      <c r="O60" s="2"/>
      <c r="P60" s="68"/>
      <c r="Q60" s="172"/>
      <c r="R60" s="172"/>
      <c r="AC60" s="1"/>
      <c r="AD60" s="1"/>
      <c r="AE60" s="1"/>
      <c r="AF60" s="1"/>
      <c r="AG60" s="1"/>
      <c r="AH60" s="1"/>
      <c r="AI60" s="1"/>
      <c r="AJ60" s="1"/>
      <c r="AK60" s="1"/>
      <c r="AL60" s="1"/>
      <c r="AM60" s="1"/>
      <c r="AN60" s="1"/>
      <c r="AO60" s="1"/>
      <c r="AP60" s="1"/>
      <c r="AQ60" s="1"/>
      <c r="AR60" s="1"/>
      <c r="AS60" s="1"/>
      <c r="AT60" s="1"/>
    </row>
    <row r="61" spans="1:46" ht="21" hidden="1" customHeight="1" x14ac:dyDescent="0.25">
      <c r="A61" s="346"/>
      <c r="B61" s="347"/>
      <c r="C61" s="59" t="s">
        <v>6</v>
      </c>
      <c r="D61" s="12"/>
      <c r="E61" s="12"/>
      <c r="F61" s="153"/>
      <c r="G61" s="43"/>
      <c r="H61" s="153"/>
      <c r="I61" s="119"/>
      <c r="J61" s="12"/>
      <c r="K61" s="80"/>
      <c r="L61" s="12"/>
      <c r="M61" s="15"/>
      <c r="N61" s="30"/>
      <c r="O61" s="18"/>
      <c r="P61" s="68"/>
      <c r="Q61" s="172"/>
      <c r="R61" s="172"/>
      <c r="AC61" s="1"/>
      <c r="AD61" s="1"/>
      <c r="AE61" s="1"/>
      <c r="AF61" s="1"/>
      <c r="AG61" s="1"/>
      <c r="AH61" s="1"/>
      <c r="AI61" s="1"/>
      <c r="AJ61" s="1"/>
      <c r="AK61" s="1"/>
      <c r="AL61" s="1"/>
      <c r="AM61" s="1"/>
      <c r="AN61" s="1"/>
      <c r="AO61" s="1"/>
      <c r="AP61" s="1"/>
      <c r="AQ61" s="1"/>
      <c r="AR61" s="1"/>
      <c r="AS61" s="1"/>
      <c r="AT61" s="1"/>
    </row>
    <row r="62" spans="1:46" ht="21" hidden="1" customHeight="1" x14ac:dyDescent="0.3">
      <c r="A62" s="346"/>
      <c r="B62" s="347"/>
      <c r="C62" s="42" t="s">
        <v>16</v>
      </c>
      <c r="D62" s="39"/>
      <c r="E62" s="39"/>
      <c r="F62" s="153"/>
      <c r="G62" s="44"/>
      <c r="H62" s="153"/>
      <c r="I62" s="45"/>
      <c r="J62" s="39"/>
      <c r="K62" s="80"/>
      <c r="L62" s="39"/>
      <c r="M62" s="15"/>
      <c r="N62" s="15"/>
      <c r="O62" s="170"/>
      <c r="P62" s="168"/>
      <c r="Q62" s="172"/>
      <c r="R62" s="172"/>
      <c r="AC62" s="1"/>
      <c r="AD62" s="1"/>
      <c r="AE62" s="1"/>
      <c r="AF62" s="1"/>
      <c r="AG62" s="1"/>
      <c r="AH62" s="1"/>
      <c r="AI62" s="1"/>
      <c r="AJ62" s="1"/>
      <c r="AK62" s="1"/>
      <c r="AL62" s="1"/>
      <c r="AM62" s="1"/>
      <c r="AN62" s="1"/>
      <c r="AO62" s="1"/>
      <c r="AP62" s="1"/>
      <c r="AQ62" s="1"/>
      <c r="AR62" s="1"/>
      <c r="AS62" s="1"/>
      <c r="AT62" s="1"/>
    </row>
    <row r="63" spans="1:46" ht="21" hidden="1" customHeight="1" x14ac:dyDescent="0.3">
      <c r="A63" s="346"/>
      <c r="B63" s="347"/>
      <c r="C63" s="61" t="s">
        <v>15</v>
      </c>
      <c r="D63" s="24"/>
      <c r="E63" s="24"/>
      <c r="F63" s="153"/>
      <c r="G63" s="43"/>
      <c r="H63" s="153"/>
      <c r="I63" s="45"/>
      <c r="J63" s="24"/>
      <c r="K63" s="80"/>
      <c r="L63" s="24"/>
      <c r="M63" s="15"/>
      <c r="N63" s="15"/>
      <c r="O63" s="170"/>
      <c r="P63" s="168"/>
      <c r="Q63" s="172"/>
      <c r="R63" s="172"/>
      <c r="AC63" s="1"/>
      <c r="AD63" s="1"/>
      <c r="AE63" s="1"/>
      <c r="AF63" s="1"/>
      <c r="AG63" s="1"/>
      <c r="AH63" s="1"/>
      <c r="AI63" s="1"/>
      <c r="AJ63" s="1"/>
      <c r="AK63" s="1"/>
      <c r="AL63" s="1"/>
      <c r="AM63" s="1"/>
      <c r="AN63" s="1"/>
      <c r="AO63" s="1"/>
      <c r="AP63" s="1"/>
      <c r="AQ63" s="1"/>
      <c r="AR63" s="1"/>
      <c r="AS63" s="1"/>
      <c r="AT63" s="1"/>
    </row>
    <row r="64" spans="1:46" ht="21" hidden="1" customHeight="1" x14ac:dyDescent="0.3">
      <c r="A64" s="346"/>
      <c r="B64" s="347"/>
      <c r="C64" s="58"/>
      <c r="D64" s="25"/>
      <c r="E64" s="25"/>
      <c r="F64" s="77"/>
      <c r="G64" s="43"/>
      <c r="H64" s="153"/>
      <c r="I64" s="45"/>
      <c r="J64" s="25"/>
      <c r="K64" s="81"/>
      <c r="L64" s="25"/>
      <c r="M64" s="15"/>
      <c r="N64" s="30"/>
      <c r="O64" s="170"/>
      <c r="P64" s="168"/>
      <c r="Q64" s="172"/>
      <c r="R64" s="172"/>
      <c r="AC64" s="1"/>
      <c r="AD64" s="1"/>
      <c r="AE64" s="1"/>
      <c r="AF64" s="1"/>
      <c r="AG64" s="1"/>
      <c r="AH64" s="1"/>
      <c r="AI64" s="1"/>
      <c r="AJ64" s="1"/>
      <c r="AK64" s="1"/>
      <c r="AL64" s="1"/>
      <c r="AM64" s="1"/>
      <c r="AN64" s="1"/>
      <c r="AO64" s="1"/>
      <c r="AP64" s="1"/>
      <c r="AQ64" s="1"/>
      <c r="AR64" s="1"/>
      <c r="AS64" s="1"/>
      <c r="AT64" s="1"/>
    </row>
    <row r="65" spans="1:46" ht="21.75" hidden="1" thickBot="1" x14ac:dyDescent="0.3">
      <c r="A65" s="22"/>
      <c r="B65" s="22"/>
      <c r="C65" s="23"/>
      <c r="D65" s="6"/>
      <c r="E65" s="6"/>
      <c r="F65" s="6"/>
      <c r="G65" s="23"/>
      <c r="H65" s="23"/>
      <c r="I65" s="23"/>
      <c r="J65" s="23"/>
      <c r="K65" s="23"/>
      <c r="L65" s="23"/>
      <c r="M65" s="16"/>
      <c r="N65" s="16"/>
      <c r="O65" s="160" t="s">
        <v>71</v>
      </c>
      <c r="Q65" s="172"/>
      <c r="R65" s="172"/>
      <c r="AC65" s="1"/>
      <c r="AD65" s="1"/>
      <c r="AE65" s="1"/>
      <c r="AF65" s="1"/>
      <c r="AG65" s="1"/>
      <c r="AH65" s="1"/>
      <c r="AI65" s="1"/>
      <c r="AJ65" s="1"/>
      <c r="AK65" s="1"/>
      <c r="AL65" s="1"/>
      <c r="AM65" s="1"/>
      <c r="AN65" s="1"/>
      <c r="AO65" s="1"/>
      <c r="AP65" s="1"/>
      <c r="AQ65" s="1"/>
      <c r="AR65" s="1"/>
      <c r="AS65" s="1"/>
      <c r="AT65" s="1"/>
    </row>
    <row r="66" spans="1:46" ht="60" hidden="1" customHeight="1" x14ac:dyDescent="0.35">
      <c r="A66" s="348" t="s">
        <v>29</v>
      </c>
      <c r="B66" s="349"/>
      <c r="C66" s="349"/>
      <c r="D66" s="123" t="s">
        <v>72</v>
      </c>
      <c r="E66" s="123"/>
      <c r="F66" s="111"/>
      <c r="G66" s="113"/>
      <c r="H66" s="176"/>
      <c r="I66" s="112"/>
      <c r="J66" s="123"/>
      <c r="K66" s="111"/>
      <c r="L66" s="176"/>
      <c r="M66" s="33"/>
      <c r="N66" s="32"/>
      <c r="O66" s="32"/>
      <c r="P66" s="32"/>
      <c r="Q66" s="172"/>
      <c r="R66" s="172"/>
      <c r="AC66" s="1"/>
      <c r="AD66" s="1"/>
      <c r="AE66" s="1"/>
      <c r="AF66" s="1"/>
      <c r="AG66" s="1"/>
      <c r="AH66" s="1"/>
      <c r="AI66" s="1"/>
      <c r="AJ66" s="1"/>
      <c r="AK66" s="1"/>
      <c r="AL66" s="1"/>
      <c r="AM66" s="1"/>
      <c r="AN66" s="1"/>
      <c r="AO66" s="1"/>
      <c r="AP66" s="1"/>
      <c r="AQ66" s="1"/>
      <c r="AR66" s="1"/>
      <c r="AS66" s="1"/>
      <c r="AT66" s="1"/>
    </row>
    <row r="67" spans="1:46" s="1" customFormat="1" x14ac:dyDescent="0.25">
      <c r="Q67" s="172"/>
      <c r="R67" s="172"/>
    </row>
    <row r="68" spans="1:46" s="1" customFormat="1" ht="23.25" x14ac:dyDescent="0.35">
      <c r="A68" s="74" t="s">
        <v>20</v>
      </c>
      <c r="B68" s="75"/>
    </row>
    <row r="69" spans="1:46" s="1" customFormat="1" ht="21" x14ac:dyDescent="0.35">
      <c r="A69" s="67"/>
      <c r="B69" s="75" t="s">
        <v>21</v>
      </c>
    </row>
    <row r="70" spans="1:46" s="1" customFormat="1" ht="21" x14ac:dyDescent="0.35">
      <c r="A70" s="67"/>
      <c r="B70" s="75" t="s">
        <v>22</v>
      </c>
    </row>
    <row r="71" spans="1:46" s="1" customFormat="1" ht="21" x14ac:dyDescent="0.35">
      <c r="A71" s="67"/>
      <c r="B71" s="75" t="s">
        <v>23</v>
      </c>
    </row>
    <row r="72" spans="1:46" s="1" customFormat="1" ht="21" x14ac:dyDescent="0.35">
      <c r="A72" s="67"/>
      <c r="B72" s="75" t="s">
        <v>24</v>
      </c>
    </row>
    <row r="73" spans="1:46" s="1" customFormat="1" ht="21" x14ac:dyDescent="0.35">
      <c r="A73" s="67"/>
      <c r="B73" s="75" t="s">
        <v>25</v>
      </c>
    </row>
    <row r="74" spans="1:46" s="1" customFormat="1" ht="21" x14ac:dyDescent="0.35">
      <c r="A74" s="67"/>
      <c r="B74" s="75" t="s">
        <v>26</v>
      </c>
    </row>
    <row r="75" spans="1:46" s="1" customFormat="1" ht="21" x14ac:dyDescent="0.35">
      <c r="A75" s="67"/>
      <c r="B75" s="75" t="s">
        <v>27</v>
      </c>
    </row>
    <row r="76" spans="1:46" s="1" customFormat="1" ht="21" x14ac:dyDescent="0.35">
      <c r="B76" s="76"/>
    </row>
  </sheetData>
  <mergeCells count="29">
    <mergeCell ref="J3:J5"/>
    <mergeCell ref="K3:K5"/>
    <mergeCell ref="L3:L5"/>
    <mergeCell ref="A4:B4"/>
    <mergeCell ref="A5:B5"/>
    <mergeCell ref="H3:H5"/>
    <mergeCell ref="I3:I5"/>
    <mergeCell ref="D3:D5"/>
    <mergeCell ref="E3:E5"/>
    <mergeCell ref="F3:F5"/>
    <mergeCell ref="G3:G5"/>
    <mergeCell ref="A27:B27"/>
    <mergeCell ref="C25:C28"/>
    <mergeCell ref="A28:B28"/>
    <mergeCell ref="A29:B29"/>
    <mergeCell ref="A43:B47"/>
    <mergeCell ref="A25:B25"/>
    <mergeCell ref="Q56:R56"/>
    <mergeCell ref="A59:B64"/>
    <mergeCell ref="A66:C66"/>
    <mergeCell ref="Q30:R30"/>
    <mergeCell ref="A31:B33"/>
    <mergeCell ref="Q32:R32"/>
    <mergeCell ref="Q35:R35"/>
    <mergeCell ref="A36:B40"/>
    <mergeCell ref="A50:B54"/>
    <mergeCell ref="A56:C56"/>
    <mergeCell ref="D56:I56"/>
    <mergeCell ref="O37:O39"/>
  </mergeCells>
  <pageMargins left="0.70866141732283472" right="0.70866141732283472" top="0.74803149606299213" bottom="0.74803149606299213" header="0.31496062992125984" footer="0.31496062992125984"/>
  <pageSetup paperSize="8" scale="4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T76"/>
  <sheetViews>
    <sheetView zoomScale="60" zoomScaleNormal="60" workbookViewId="0">
      <pane xSplit="3" ySplit="2" topLeftCell="D3" activePane="bottomRight" state="frozen"/>
      <selection pane="topRight" activeCell="D1" sqref="D1"/>
      <selection pane="bottomLeft" activeCell="A3" sqref="A3"/>
      <selection pane="bottomRight" activeCell="F25" sqref="F25"/>
    </sheetView>
  </sheetViews>
  <sheetFormatPr defaultColWidth="35.75" defaultRowHeight="15.75" x14ac:dyDescent="0.25"/>
  <cols>
    <col min="1" max="1" width="35.25" customWidth="1"/>
    <col min="2" max="2" width="49.875" bestFit="1" customWidth="1"/>
    <col min="3" max="3" width="60.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5" width="43.625" customWidth="1"/>
    <col min="16" max="16" width="38.75" style="1" bestFit="1" customWidth="1"/>
    <col min="17" max="46" width="35.75" style="1"/>
  </cols>
  <sheetData>
    <row r="1" spans="1:20" s="1" customFormat="1" ht="58.5" customHeight="1" thickBot="1" x14ac:dyDescent="0.3">
      <c r="A1" s="114" t="s">
        <v>55</v>
      </c>
      <c r="B1" s="114"/>
      <c r="C1" s="114"/>
      <c r="D1" s="115"/>
      <c r="E1" s="115"/>
      <c r="F1" s="115"/>
      <c r="G1" s="115"/>
      <c r="H1" s="115"/>
      <c r="I1" s="115"/>
      <c r="J1" s="115"/>
      <c r="K1" s="115"/>
      <c r="L1" s="115"/>
      <c r="M1" s="115"/>
      <c r="N1" s="115"/>
      <c r="O1" s="115"/>
      <c r="P1" s="115"/>
      <c r="Q1" s="171"/>
      <c r="R1" s="171"/>
      <c r="S1" s="125"/>
      <c r="T1" s="125"/>
    </row>
    <row r="2" spans="1:20" ht="27" thickBot="1" x14ac:dyDescent="0.3">
      <c r="A2" s="50"/>
      <c r="B2" s="50"/>
      <c r="C2" s="64" t="s">
        <v>12</v>
      </c>
      <c r="D2" s="53" t="s">
        <v>0</v>
      </c>
      <c r="E2" s="53" t="s">
        <v>1</v>
      </c>
      <c r="F2" s="53" t="s">
        <v>8</v>
      </c>
      <c r="G2" s="53" t="s">
        <v>19</v>
      </c>
      <c r="H2" s="53" t="s">
        <v>33</v>
      </c>
      <c r="I2" s="53" t="s">
        <v>9</v>
      </c>
      <c r="J2" s="53" t="s">
        <v>34</v>
      </c>
      <c r="K2" s="53" t="s">
        <v>18</v>
      </c>
      <c r="L2" s="53" t="s">
        <v>17</v>
      </c>
      <c r="M2" s="1"/>
      <c r="N2" s="1"/>
      <c r="O2" s="1"/>
      <c r="Q2" s="172"/>
      <c r="R2" s="172"/>
    </row>
    <row r="3" spans="1:20" s="1" customFormat="1" ht="26.25" x14ac:dyDescent="0.25">
      <c r="A3" s="54"/>
      <c r="B3" s="54"/>
      <c r="C3" s="47"/>
      <c r="D3" s="364"/>
      <c r="E3" s="364"/>
      <c r="F3" s="364"/>
      <c r="G3" s="364"/>
      <c r="H3" s="364"/>
      <c r="I3" s="364"/>
      <c r="J3" s="364"/>
      <c r="K3" s="364"/>
      <c r="L3" s="364"/>
      <c r="Q3" s="172"/>
      <c r="R3" s="172"/>
    </row>
    <row r="4" spans="1:20" s="1" customFormat="1" ht="26.25" x14ac:dyDescent="0.25">
      <c r="A4" s="366" t="s">
        <v>398</v>
      </c>
      <c r="B4" s="366"/>
      <c r="C4" s="78">
        <v>7258</v>
      </c>
      <c r="D4" s="365"/>
      <c r="E4" s="365"/>
      <c r="F4" s="365"/>
      <c r="G4" s="365"/>
      <c r="H4" s="365"/>
      <c r="I4" s="365"/>
      <c r="J4" s="365"/>
      <c r="K4" s="365"/>
      <c r="L4" s="365"/>
      <c r="Q4" s="172"/>
      <c r="R4" s="172"/>
    </row>
    <row r="5" spans="1:20" s="1" customFormat="1" ht="26.25" x14ac:dyDescent="0.25">
      <c r="A5" s="380" t="s">
        <v>431</v>
      </c>
      <c r="B5" s="380"/>
      <c r="C5" s="78">
        <f>C4*1.34</f>
        <v>9725.7200000000012</v>
      </c>
      <c r="D5" s="365"/>
      <c r="E5" s="365"/>
      <c r="F5" s="365"/>
      <c r="G5" s="365"/>
      <c r="H5" s="365"/>
      <c r="I5" s="365"/>
      <c r="J5" s="365"/>
      <c r="K5" s="365"/>
      <c r="L5" s="365"/>
      <c r="Q5" s="172"/>
      <c r="R5" s="172"/>
    </row>
    <row r="6" spans="1:20" s="1" customFormat="1" ht="26.25" x14ac:dyDescent="0.25">
      <c r="A6" s="47"/>
      <c r="B6" s="47"/>
      <c r="C6" s="47"/>
      <c r="D6" s="48"/>
      <c r="E6" s="48"/>
      <c r="F6" s="49"/>
      <c r="G6" s="49"/>
      <c r="H6" s="48"/>
      <c r="I6" s="49"/>
      <c r="J6" s="48"/>
      <c r="K6" s="49"/>
      <c r="L6" s="48"/>
      <c r="Q6" s="172"/>
      <c r="R6" s="172"/>
    </row>
    <row r="7" spans="1:20" s="1" customFormat="1" ht="26.25" customHeight="1" x14ac:dyDescent="0.4">
      <c r="A7" s="130" t="s">
        <v>43</v>
      </c>
      <c r="B7" s="128" t="s">
        <v>399</v>
      </c>
      <c r="C7" s="77"/>
      <c r="D7" s="105">
        <f>(D8/$C$4)*100</f>
        <v>1.1160099200881786</v>
      </c>
      <c r="E7" s="105">
        <f t="shared" ref="E7:I7" si="0">(E8/$C$4)*100</f>
        <v>66.657481399834666</v>
      </c>
      <c r="F7" s="105">
        <f t="shared" si="0"/>
        <v>22.223753100027555</v>
      </c>
      <c r="G7" s="106">
        <f>(G8/$C$4)*100</f>
        <v>0</v>
      </c>
      <c r="H7" s="105">
        <f>(H8/$C$4)*100</f>
        <v>10.0027555800496</v>
      </c>
      <c r="I7" s="106">
        <f t="shared" si="0"/>
        <v>0</v>
      </c>
      <c r="J7" s="95">
        <v>16.899999999999999</v>
      </c>
      <c r="K7" s="95">
        <v>79.599999999999994</v>
      </c>
      <c r="L7" s="95">
        <v>3.5</v>
      </c>
      <c r="M7" s="73"/>
      <c r="Q7" s="172"/>
      <c r="R7" s="172"/>
    </row>
    <row r="8" spans="1:20" s="1" customFormat="1" ht="26.25" customHeight="1" x14ac:dyDescent="0.25">
      <c r="A8" s="136"/>
      <c r="B8" s="129" t="s">
        <v>400</v>
      </c>
      <c r="C8" s="77"/>
      <c r="D8" s="51">
        <v>81</v>
      </c>
      <c r="E8" s="51">
        <v>4838</v>
      </c>
      <c r="F8" s="51">
        <v>1613</v>
      </c>
      <c r="G8" s="51"/>
      <c r="H8" s="51">
        <v>726</v>
      </c>
      <c r="I8" s="51"/>
      <c r="J8" s="96">
        <f>($H$8/100)*J7</f>
        <v>122.69399999999999</v>
      </c>
      <c r="K8" s="96">
        <f>($H$8/100)*K7</f>
        <v>577.89599999999996</v>
      </c>
      <c r="L8" s="96">
        <f>($H$8/100)*L7</f>
        <v>25.41</v>
      </c>
      <c r="M8" s="99"/>
      <c r="Q8" s="172"/>
      <c r="R8" s="172"/>
    </row>
    <row r="9" spans="1:20" s="1" customFormat="1" ht="26.25" customHeight="1" x14ac:dyDescent="0.25">
      <c r="A9" s="130" t="s">
        <v>61</v>
      </c>
      <c r="B9" s="128" t="s">
        <v>60</v>
      </c>
      <c r="C9" s="77"/>
      <c r="D9" s="92">
        <v>96.268000000000001</v>
      </c>
      <c r="E9" s="92">
        <v>4826.3770000000004</v>
      </c>
      <c r="F9" s="92">
        <v>1799.2449999999999</v>
      </c>
      <c r="G9" s="92">
        <v>0.55900000000000005</v>
      </c>
      <c r="H9" s="92">
        <v>747.68100000000004</v>
      </c>
      <c r="I9" s="106">
        <v>0</v>
      </c>
      <c r="J9" s="96"/>
      <c r="K9" s="96"/>
      <c r="L9" s="96"/>
      <c r="M9" s="156">
        <f>SUM(D9:I9)</f>
        <v>7470.130000000001</v>
      </c>
      <c r="Q9" s="172"/>
      <c r="R9" s="172"/>
    </row>
    <row r="10" spans="1:20" s="1" customFormat="1" ht="26.25" customHeight="1" x14ac:dyDescent="0.25">
      <c r="A10" s="136"/>
      <c r="B10" s="129" t="s">
        <v>401</v>
      </c>
      <c r="C10" s="77"/>
      <c r="D10" s="93">
        <f>($C$5/100)*D7</f>
        <v>108.54</v>
      </c>
      <c r="E10" s="93">
        <f t="shared" ref="E10:I10" si="1">($C$5/100)*E7</f>
        <v>6482.920000000001</v>
      </c>
      <c r="F10" s="93">
        <f t="shared" si="1"/>
        <v>2161.42</v>
      </c>
      <c r="G10" s="93">
        <f>($C$5/100)*G7</f>
        <v>0</v>
      </c>
      <c r="H10" s="93">
        <f>($C$5/100)*H7</f>
        <v>972.84</v>
      </c>
      <c r="I10" s="93">
        <f t="shared" si="1"/>
        <v>0</v>
      </c>
      <c r="J10" s="97">
        <f>($H$10/100)*J7</f>
        <v>164.40995999999998</v>
      </c>
      <c r="K10" s="97">
        <f>($H$10/100)*K7</f>
        <v>774.38063999999997</v>
      </c>
      <c r="L10" s="97">
        <f>($H$10/100)*L7</f>
        <v>34.049400000000006</v>
      </c>
      <c r="M10" s="99"/>
      <c r="Q10" s="172"/>
      <c r="R10" s="172"/>
    </row>
    <row r="11" spans="1:20" s="1" customFormat="1" ht="26.25" customHeight="1" x14ac:dyDescent="0.25">
      <c r="A11" s="130" t="s">
        <v>62</v>
      </c>
      <c r="B11" s="128" t="s">
        <v>402</v>
      </c>
      <c r="C11" s="77"/>
      <c r="D11" s="51">
        <v>88</v>
      </c>
      <c r="E11" s="51">
        <v>4593</v>
      </c>
      <c r="F11" s="52">
        <v>2249</v>
      </c>
      <c r="G11" s="52">
        <v>14</v>
      </c>
      <c r="H11" s="51">
        <v>618</v>
      </c>
      <c r="I11" s="52">
        <v>0.13</v>
      </c>
      <c r="J11" s="95">
        <v>5</v>
      </c>
      <c r="K11" s="98">
        <v>5026</v>
      </c>
      <c r="L11" s="95">
        <v>2</v>
      </c>
      <c r="Q11" s="172"/>
      <c r="R11" s="172"/>
    </row>
    <row r="12" spans="1:20" s="1" customFormat="1" ht="26.25" customHeight="1" x14ac:dyDescent="0.25">
      <c r="A12" s="130"/>
      <c r="B12" s="128" t="s">
        <v>403</v>
      </c>
      <c r="C12" s="77"/>
      <c r="D12" s="51">
        <v>879</v>
      </c>
      <c r="E12" s="51">
        <v>5394</v>
      </c>
      <c r="F12" s="52">
        <v>2727</v>
      </c>
      <c r="G12" s="52">
        <v>0.5</v>
      </c>
      <c r="H12" s="51">
        <v>1049</v>
      </c>
      <c r="I12" s="52">
        <v>0</v>
      </c>
      <c r="J12" s="95"/>
      <c r="K12" s="98"/>
      <c r="L12" s="95"/>
      <c r="M12" s="99"/>
      <c r="Q12" s="172"/>
      <c r="R12" s="172"/>
    </row>
    <row r="13" spans="1:20" s="1" customFormat="1" ht="26.25" customHeight="1" x14ac:dyDescent="0.25">
      <c r="B13" s="128" t="s">
        <v>404</v>
      </c>
      <c r="C13" s="77"/>
      <c r="D13" s="157">
        <f>D12/D14</f>
        <v>0.90899689762150981</v>
      </c>
      <c r="E13" s="157">
        <f t="shared" ref="E13:I13" si="2">E12/E14</f>
        <v>0.54010213277260444</v>
      </c>
      <c r="F13" s="158">
        <f t="shared" si="2"/>
        <v>0.54803054662379425</v>
      </c>
      <c r="G13" s="158">
        <f t="shared" si="2"/>
        <v>3.4482758620689655E-2</v>
      </c>
      <c r="H13" s="157">
        <f t="shared" si="2"/>
        <v>0.6292741451709658</v>
      </c>
      <c r="I13" s="158">
        <f t="shared" si="2"/>
        <v>0</v>
      </c>
      <c r="J13" s="95">
        <v>30.61</v>
      </c>
      <c r="K13" s="98">
        <v>33.07</v>
      </c>
      <c r="L13" s="95">
        <v>455.3</v>
      </c>
      <c r="M13" s="99"/>
      <c r="Q13" s="172"/>
      <c r="R13" s="172"/>
    </row>
    <row r="14" spans="1:20" s="1" customFormat="1" ht="26.25" x14ac:dyDescent="0.25">
      <c r="A14" s="47"/>
      <c r="B14" s="128" t="s">
        <v>405</v>
      </c>
      <c r="C14" s="132">
        <f>SUM(D14:I14)</f>
        <v>17611.63</v>
      </c>
      <c r="D14" s="66">
        <f t="shared" ref="D14:I14" si="3">D12+D11</f>
        <v>967</v>
      </c>
      <c r="E14" s="66">
        <f t="shared" si="3"/>
        <v>9987</v>
      </c>
      <c r="F14" s="102">
        <f t="shared" si="3"/>
        <v>4976</v>
      </c>
      <c r="G14" s="102">
        <f t="shared" si="3"/>
        <v>14.5</v>
      </c>
      <c r="H14" s="102">
        <f t="shared" si="3"/>
        <v>1667</v>
      </c>
      <c r="I14" s="102">
        <f t="shared" si="3"/>
        <v>0.13</v>
      </c>
      <c r="J14" s="103">
        <f t="shared" ref="J14:L14" si="4">(J11/(100-J13))*100</f>
        <v>7.2056492289955321</v>
      </c>
      <c r="K14" s="103">
        <f t="shared" si="4"/>
        <v>7509.3381144479299</v>
      </c>
      <c r="L14" s="103">
        <f t="shared" si="4"/>
        <v>-0.56290458767238949</v>
      </c>
      <c r="M14" s="104"/>
      <c r="Q14" s="172"/>
      <c r="R14" s="172"/>
    </row>
    <row r="15" spans="1:20" s="1" customFormat="1" ht="26.25" hidden="1" x14ac:dyDescent="0.25">
      <c r="A15" s="47"/>
      <c r="B15" s="47"/>
      <c r="C15" s="128"/>
      <c r="D15" s="94"/>
      <c r="E15" s="94"/>
      <c r="F15" s="94"/>
      <c r="G15" s="94"/>
      <c r="H15" s="94"/>
      <c r="I15" s="94"/>
      <c r="J15" s="94"/>
      <c r="K15" s="94"/>
      <c r="L15" s="94"/>
      <c r="Q15" s="172"/>
      <c r="R15" s="172"/>
    </row>
    <row r="16" spans="1:20" s="1" customFormat="1" ht="26.25" hidden="1" x14ac:dyDescent="0.25">
      <c r="A16" s="339" t="s">
        <v>395</v>
      </c>
      <c r="B16" s="330" t="s">
        <v>396</v>
      </c>
      <c r="C16" s="78">
        <v>7751</v>
      </c>
      <c r="D16" s="51">
        <v>86</v>
      </c>
      <c r="E16" s="51">
        <v>5168</v>
      </c>
      <c r="F16" s="51">
        <v>1722</v>
      </c>
      <c r="G16" s="51"/>
      <c r="H16" s="51">
        <v>775</v>
      </c>
      <c r="I16" s="51"/>
      <c r="J16" s="331">
        <v>314</v>
      </c>
      <c r="K16" s="331"/>
      <c r="L16" s="94"/>
    </row>
    <row r="17" spans="1:18" s="1" customFormat="1" ht="26.25" hidden="1" x14ac:dyDescent="0.25">
      <c r="A17" s="47"/>
      <c r="B17" s="330" t="s">
        <v>397</v>
      </c>
      <c r="C17" s="148">
        <v>6910</v>
      </c>
      <c r="D17" s="51"/>
      <c r="E17" s="51"/>
      <c r="F17" s="51"/>
      <c r="G17" s="51"/>
      <c r="H17" s="51"/>
      <c r="I17" s="51"/>
      <c r="J17" s="332"/>
      <c r="K17" s="332"/>
      <c r="L17" s="94"/>
    </row>
    <row r="18" spans="1:18" s="197" customFormat="1" ht="26.25" x14ac:dyDescent="0.25">
      <c r="A18" s="47"/>
      <c r="B18" s="330"/>
      <c r="C18" s="333"/>
      <c r="D18" s="334"/>
      <c r="E18" s="334"/>
      <c r="F18" s="334"/>
      <c r="G18" s="334"/>
      <c r="H18" s="334"/>
      <c r="I18" s="334"/>
      <c r="J18" s="94"/>
      <c r="K18" s="94"/>
      <c r="L18" s="94"/>
    </row>
    <row r="19" spans="1:18" ht="28.5" customHeight="1" x14ac:dyDescent="0.25">
      <c r="A19" s="130" t="s">
        <v>63</v>
      </c>
      <c r="B19" s="65"/>
      <c r="C19" s="141" t="s">
        <v>64</v>
      </c>
      <c r="D19" s="133">
        <f>D11/D8</f>
        <v>1.0864197530864197</v>
      </c>
      <c r="E19" s="133">
        <f>E11/E8</f>
        <v>0.94935923935510547</v>
      </c>
      <c r="F19" s="147">
        <f>F11/F8</f>
        <v>1.3942963422194667</v>
      </c>
      <c r="G19" s="147"/>
      <c r="H19" s="147">
        <f>H11/H8</f>
        <v>0.85123966942148765</v>
      </c>
      <c r="I19" s="147"/>
      <c r="J19" s="131">
        <f>J14/J8</f>
        <v>5.8728619402705372E-2</v>
      </c>
      <c r="K19" s="131">
        <f>K14/K8</f>
        <v>12.994272523858843</v>
      </c>
      <c r="L19" s="131">
        <f>L14/L8</f>
        <v>-2.2152876335001553E-2</v>
      </c>
      <c r="M19" s="1"/>
      <c r="N19" s="1"/>
      <c r="O19" s="1"/>
      <c r="Q19" s="172"/>
      <c r="R19" s="172"/>
    </row>
    <row r="20" spans="1:18" ht="28.5" customHeight="1" x14ac:dyDescent="0.25">
      <c r="A20" s="1"/>
      <c r="B20" s="46"/>
      <c r="C20" s="141" t="s">
        <v>65</v>
      </c>
      <c r="D20" s="133">
        <f>D11/D9</f>
        <v>0.91411476295342164</v>
      </c>
      <c r="E20" s="133">
        <f>E11/E9</f>
        <v>0.95164550966491002</v>
      </c>
      <c r="F20" s="133">
        <f>F11/F9</f>
        <v>1.2499687368868611</v>
      </c>
      <c r="G20" s="133">
        <f>G11/G9</f>
        <v>25.044722719141323</v>
      </c>
      <c r="H20" s="133">
        <f>H11/H9</f>
        <v>0.82655571025611185</v>
      </c>
      <c r="I20" s="133"/>
      <c r="J20" s="100"/>
      <c r="K20" s="101"/>
      <c r="L20" s="100"/>
      <c r="M20" s="1"/>
      <c r="N20" s="1"/>
      <c r="O20" s="1"/>
      <c r="Q20" s="172"/>
      <c r="R20" s="172"/>
    </row>
    <row r="21" spans="1:18" ht="28.5" customHeight="1" x14ac:dyDescent="0.25">
      <c r="A21" s="1"/>
      <c r="B21" s="46"/>
      <c r="C21" s="143" t="s">
        <v>66</v>
      </c>
      <c r="D21" s="144">
        <f>D14/D8</f>
        <v>11.938271604938272</v>
      </c>
      <c r="E21" s="144">
        <f>E14/E8</f>
        <v>2.0642827614716825</v>
      </c>
      <c r="F21" s="144">
        <f>F14/F8</f>
        <v>3.0849349039057659</v>
      </c>
      <c r="G21" s="144"/>
      <c r="H21" s="144">
        <f>H14/H8</f>
        <v>2.2961432506887052</v>
      </c>
      <c r="I21" s="144"/>
      <c r="J21" s="100"/>
      <c r="K21" s="101"/>
      <c r="L21" s="100"/>
      <c r="M21" s="1"/>
      <c r="N21" s="1"/>
      <c r="O21" s="1"/>
      <c r="Q21" s="172"/>
      <c r="R21" s="172"/>
    </row>
    <row r="22" spans="1:18" ht="28.5" customHeight="1" thickBot="1" x14ac:dyDescent="0.3">
      <c r="A22" s="1"/>
      <c r="B22" s="46"/>
      <c r="C22" s="142" t="s">
        <v>67</v>
      </c>
      <c r="D22" s="140">
        <f>D14/D9</f>
        <v>10.044874724726805</v>
      </c>
      <c r="E22" s="140">
        <f>E14/E9</f>
        <v>2.0692540180760846</v>
      </c>
      <c r="F22" s="140">
        <f>F14/F9</f>
        <v>2.7656044618715074</v>
      </c>
      <c r="G22" s="140">
        <f>G14/G9</f>
        <v>25.939177101967797</v>
      </c>
      <c r="H22" s="140">
        <f>H14/H9</f>
        <v>2.2295604676325866</v>
      </c>
      <c r="I22" s="140"/>
      <c r="J22" s="100"/>
      <c r="K22" s="101"/>
      <c r="L22" s="100"/>
      <c r="M22" s="1"/>
      <c r="N22" s="1"/>
      <c r="O22" s="1"/>
      <c r="Q22" s="172"/>
      <c r="R22" s="172"/>
    </row>
    <row r="23" spans="1:18" ht="28.5" customHeight="1" x14ac:dyDescent="0.25">
      <c r="A23" s="1"/>
      <c r="B23" s="46"/>
      <c r="C23" s="146" t="s">
        <v>44</v>
      </c>
      <c r="D23" s="320">
        <f>D14/D10</f>
        <v>8.9091579141330381</v>
      </c>
      <c r="E23" s="320">
        <f>E14/E10</f>
        <v>1.54050952348633</v>
      </c>
      <c r="F23" s="320">
        <f>F14/F10</f>
        <v>2.3021902267953473</v>
      </c>
      <c r="G23" s="320"/>
      <c r="H23" s="320">
        <f>H14/H10</f>
        <v>1.7135397393199292</v>
      </c>
      <c r="I23" s="182"/>
      <c r="J23" s="100"/>
      <c r="K23" s="101"/>
      <c r="L23" s="100"/>
      <c r="M23" s="1"/>
      <c r="N23" s="1"/>
      <c r="O23" s="1"/>
      <c r="Q23" s="172"/>
      <c r="R23" s="172"/>
    </row>
    <row r="24" spans="1:18" ht="28.5" customHeight="1" thickBot="1" x14ac:dyDescent="0.3">
      <c r="A24" s="1"/>
      <c r="B24" s="46"/>
      <c r="C24" s="145" t="s">
        <v>45</v>
      </c>
      <c r="D24" s="181">
        <f t="shared" ref="D24:I24" si="5">D10-D14</f>
        <v>-858.46</v>
      </c>
      <c r="E24" s="181">
        <f t="shared" si="5"/>
        <v>-3504.079999999999</v>
      </c>
      <c r="F24" s="181">
        <f t="shared" si="5"/>
        <v>-2814.58</v>
      </c>
      <c r="G24" s="181">
        <f t="shared" si="5"/>
        <v>-14.5</v>
      </c>
      <c r="H24" s="181">
        <f t="shared" si="5"/>
        <v>-694.16</v>
      </c>
      <c r="I24" s="181">
        <f t="shared" si="5"/>
        <v>-0.13</v>
      </c>
      <c r="J24" s="131"/>
      <c r="K24" s="131"/>
      <c r="L24" s="131"/>
      <c r="M24" s="1"/>
      <c r="N24" s="1"/>
      <c r="O24" s="1"/>
      <c r="Q24" s="172"/>
      <c r="R24" s="172"/>
    </row>
    <row r="25" spans="1:18" ht="31.5" customHeight="1" thickBot="1" x14ac:dyDescent="0.3">
      <c r="A25" s="367" t="s">
        <v>46</v>
      </c>
      <c r="B25" s="368"/>
      <c r="C25" s="369">
        <v>3</v>
      </c>
      <c r="D25" s="191" t="s">
        <v>76</v>
      </c>
      <c r="E25" s="191" t="s">
        <v>77</v>
      </c>
      <c r="F25" s="191" t="s">
        <v>77</v>
      </c>
      <c r="G25" s="180" t="s">
        <v>76</v>
      </c>
      <c r="H25" s="191" t="s">
        <v>76</v>
      </c>
      <c r="I25" s="180" t="s">
        <v>76</v>
      </c>
      <c r="J25" s="62"/>
      <c r="K25" s="62"/>
      <c r="L25" s="62"/>
      <c r="M25" s="1"/>
      <c r="O25" s="1"/>
      <c r="Q25" s="172"/>
      <c r="R25" s="172"/>
    </row>
    <row r="26" spans="1:18" s="73" customFormat="1" ht="27" thickBot="1" x14ac:dyDescent="0.45">
      <c r="A26" s="188" t="s">
        <v>110</v>
      </c>
      <c r="B26" s="189"/>
      <c r="C26" s="370"/>
      <c r="D26" s="80" t="s">
        <v>90</v>
      </c>
      <c r="E26" s="192" t="s">
        <v>102</v>
      </c>
      <c r="F26" s="192" t="s">
        <v>104</v>
      </c>
      <c r="G26" s="179" t="s">
        <v>91</v>
      </c>
      <c r="H26" s="192" t="s">
        <v>107</v>
      </c>
      <c r="I26" s="179" t="s">
        <v>91</v>
      </c>
      <c r="J26" s="186"/>
      <c r="K26" s="82"/>
      <c r="L26" s="82"/>
      <c r="M26" s="184"/>
      <c r="N26" s="184"/>
      <c r="O26" s="184"/>
      <c r="P26" s="185"/>
      <c r="Q26" s="173"/>
      <c r="R26" s="173"/>
    </row>
    <row r="27" spans="1:18" s="73" customFormat="1" ht="27" thickBot="1" x14ac:dyDescent="0.45">
      <c r="A27" s="381" t="s">
        <v>130</v>
      </c>
      <c r="B27" s="382"/>
      <c r="C27" s="370"/>
      <c r="D27" s="80"/>
      <c r="E27" s="192" t="s">
        <v>103</v>
      </c>
      <c r="F27" s="192" t="s">
        <v>105</v>
      </c>
      <c r="G27" s="179"/>
      <c r="H27" s="192" t="s">
        <v>108</v>
      </c>
      <c r="I27" s="179"/>
      <c r="J27" s="174"/>
      <c r="K27" s="174"/>
      <c r="L27" s="174"/>
      <c r="M27" s="184"/>
      <c r="N27" s="184"/>
      <c r="O27" s="184"/>
      <c r="P27" s="185"/>
      <c r="Q27" s="173"/>
      <c r="R27" s="173"/>
    </row>
    <row r="28" spans="1:18" s="73" customFormat="1" ht="27" thickBot="1" x14ac:dyDescent="0.45">
      <c r="A28" s="383" t="s">
        <v>131</v>
      </c>
      <c r="B28" s="384"/>
      <c r="C28" s="371"/>
      <c r="D28" s="193"/>
      <c r="E28" s="193"/>
      <c r="F28" s="194" t="s">
        <v>106</v>
      </c>
      <c r="G28" s="190"/>
      <c r="H28" s="194" t="s">
        <v>109</v>
      </c>
      <c r="I28" s="190"/>
      <c r="J28" s="174"/>
      <c r="K28" s="174"/>
      <c r="L28" s="174"/>
      <c r="M28" s="72"/>
      <c r="N28" s="72"/>
      <c r="O28" s="72"/>
      <c r="Q28" s="173"/>
      <c r="R28" s="173"/>
    </row>
    <row r="29" spans="1:18" ht="71.25" customHeight="1" thickBot="1" x14ac:dyDescent="0.3">
      <c r="A29" s="360" t="s">
        <v>36</v>
      </c>
      <c r="B29" s="361"/>
      <c r="C29" s="108"/>
      <c r="D29" s="187"/>
      <c r="E29" s="187"/>
      <c r="F29" s="187"/>
      <c r="G29" s="187"/>
      <c r="H29" s="187"/>
      <c r="I29" s="187"/>
      <c r="J29" s="109"/>
      <c r="K29" s="109"/>
      <c r="L29" s="110"/>
      <c r="M29" s="41" t="s">
        <v>78</v>
      </c>
      <c r="N29" s="41" t="s">
        <v>37</v>
      </c>
      <c r="O29" s="41" t="s">
        <v>79</v>
      </c>
      <c r="P29" s="86" t="s">
        <v>80</v>
      </c>
      <c r="Q29" s="172"/>
      <c r="R29" s="172"/>
    </row>
    <row r="30" spans="1:18" ht="63" customHeight="1" x14ac:dyDescent="0.25">
      <c r="A30" s="84"/>
      <c r="B30" s="85"/>
      <c r="C30" s="107" t="s">
        <v>84</v>
      </c>
      <c r="D30" s="69" t="s">
        <v>28</v>
      </c>
      <c r="E30" s="1"/>
      <c r="F30" s="1"/>
      <c r="G30" s="1"/>
      <c r="H30" s="1"/>
      <c r="I30" s="1"/>
      <c r="J30" s="1"/>
      <c r="K30" s="1"/>
      <c r="L30" s="1"/>
      <c r="M30" s="10"/>
      <c r="N30" s="9"/>
      <c r="O30" s="11"/>
      <c r="P30" s="10"/>
      <c r="Q30" s="345"/>
      <c r="R30" s="345"/>
    </row>
    <row r="31" spans="1:18" ht="31.5" x14ac:dyDescent="0.25">
      <c r="A31" s="350" t="s">
        <v>13</v>
      </c>
      <c r="B31" s="351"/>
      <c r="C31" s="55" t="s">
        <v>83</v>
      </c>
      <c r="D31" s="205" t="s">
        <v>68</v>
      </c>
      <c r="E31" s="205" t="s">
        <v>68</v>
      </c>
      <c r="F31" s="205" t="s">
        <v>68</v>
      </c>
      <c r="G31" s="212" t="s">
        <v>85</v>
      </c>
      <c r="H31" s="205" t="s">
        <v>68</v>
      </c>
      <c r="I31" s="212" t="s">
        <v>85</v>
      </c>
      <c r="J31" s="40"/>
      <c r="K31" s="80"/>
      <c r="L31" s="40"/>
      <c r="M31" s="3" t="s">
        <v>85</v>
      </c>
      <c r="N31" s="203" t="s">
        <v>85</v>
      </c>
      <c r="O31" s="202" t="s">
        <v>118</v>
      </c>
      <c r="P31" s="285" t="s">
        <v>197</v>
      </c>
      <c r="Q31" s="172"/>
      <c r="R31" s="172"/>
    </row>
    <row r="32" spans="1:18" ht="94.5" x14ac:dyDescent="0.25">
      <c r="A32" s="352"/>
      <c r="B32" s="351"/>
      <c r="C32" s="56" t="s">
        <v>81</v>
      </c>
      <c r="D32" s="206" t="s">
        <v>68</v>
      </c>
      <c r="E32" s="206" t="s">
        <v>69</v>
      </c>
      <c r="F32" s="205" t="s">
        <v>69</v>
      </c>
      <c r="G32" s="212" t="s">
        <v>85</v>
      </c>
      <c r="H32" s="205" t="s">
        <v>69</v>
      </c>
      <c r="I32" s="212" t="s">
        <v>85</v>
      </c>
      <c r="J32" s="34"/>
      <c r="K32" s="80"/>
      <c r="L32" s="34"/>
      <c r="M32" s="3" t="s">
        <v>179</v>
      </c>
      <c r="N32" s="203" t="s">
        <v>86</v>
      </c>
      <c r="O32" s="202" t="s">
        <v>333</v>
      </c>
      <c r="P32" s="285" t="s">
        <v>87</v>
      </c>
      <c r="Q32" s="345"/>
      <c r="R32" s="345"/>
    </row>
    <row r="33" spans="1:18" ht="31.5" x14ac:dyDescent="0.25">
      <c r="A33" s="352"/>
      <c r="B33" s="351"/>
      <c r="C33" s="55" t="s">
        <v>82</v>
      </c>
      <c r="D33" s="207" t="s">
        <v>68</v>
      </c>
      <c r="E33" s="207" t="s">
        <v>68</v>
      </c>
      <c r="F33" s="208" t="s">
        <v>68</v>
      </c>
      <c r="G33" s="212" t="s">
        <v>85</v>
      </c>
      <c r="H33" s="205" t="s">
        <v>68</v>
      </c>
      <c r="I33" s="212" t="s">
        <v>85</v>
      </c>
      <c r="J33" s="35"/>
      <c r="K33" s="81"/>
      <c r="L33" s="35"/>
      <c r="M33" s="3" t="s">
        <v>85</v>
      </c>
      <c r="N33" s="203" t="s">
        <v>85</v>
      </c>
      <c r="O33" s="202" t="s">
        <v>89</v>
      </c>
      <c r="P33" s="285" t="s">
        <v>197</v>
      </c>
      <c r="Q33" s="172"/>
      <c r="R33" s="172"/>
    </row>
    <row r="34" spans="1:18" ht="21.75" customHeight="1" x14ac:dyDescent="0.25">
      <c r="A34" s="1"/>
      <c r="B34" s="1"/>
      <c r="D34" s="4"/>
      <c r="E34" s="4"/>
      <c r="F34" s="7"/>
      <c r="G34" s="116"/>
      <c r="H34" s="4"/>
      <c r="I34" s="7"/>
      <c r="J34" s="4"/>
      <c r="K34" s="7"/>
      <c r="L34" s="4"/>
      <c r="M34" s="5"/>
      <c r="N34" s="5"/>
      <c r="O34" s="6"/>
      <c r="P34" s="288"/>
      <c r="Q34" s="172"/>
      <c r="R34" s="172"/>
    </row>
    <row r="35" spans="1:18" ht="34.5" x14ac:dyDescent="0.25">
      <c r="A35" s="1"/>
      <c r="B35" s="1"/>
      <c r="C35" s="79" t="s">
        <v>92</v>
      </c>
      <c r="D35" s="69" t="s">
        <v>28</v>
      </c>
      <c r="E35" s="1"/>
      <c r="F35" s="9"/>
      <c r="G35" s="117"/>
      <c r="H35" s="1"/>
      <c r="I35" s="9"/>
      <c r="J35" s="1"/>
      <c r="L35" s="1"/>
      <c r="M35" s="10"/>
      <c r="N35" s="10"/>
      <c r="O35" s="11"/>
      <c r="P35" s="288"/>
      <c r="Q35" s="345"/>
      <c r="R35" s="345"/>
    </row>
    <row r="36" spans="1:18" ht="31.5" x14ac:dyDescent="0.25">
      <c r="A36" s="353" t="s">
        <v>7</v>
      </c>
      <c r="B36" s="354"/>
      <c r="C36" s="218" t="s">
        <v>116</v>
      </c>
      <c r="D36" s="209" t="s">
        <v>69</v>
      </c>
      <c r="E36" s="209" t="s">
        <v>69</v>
      </c>
      <c r="F36" s="205" t="s">
        <v>69</v>
      </c>
      <c r="G36" s="212" t="s">
        <v>85</v>
      </c>
      <c r="H36" s="205" t="s">
        <v>69</v>
      </c>
      <c r="I36" s="212" t="s">
        <v>85</v>
      </c>
      <c r="J36" s="26"/>
      <c r="K36" s="205"/>
      <c r="L36" s="26"/>
      <c r="M36" s="159" t="s">
        <v>179</v>
      </c>
      <c r="N36" s="357" t="s">
        <v>266</v>
      </c>
      <c r="O36" s="298" t="s">
        <v>265</v>
      </c>
      <c r="P36" s="285" t="s">
        <v>87</v>
      </c>
      <c r="Q36" s="172"/>
      <c r="R36" s="172"/>
    </row>
    <row r="37" spans="1:18" ht="21" customHeight="1" x14ac:dyDescent="0.25">
      <c r="A37" s="353"/>
      <c r="B37" s="354"/>
      <c r="C37" s="218" t="s">
        <v>117</v>
      </c>
      <c r="D37" s="210" t="s">
        <v>73</v>
      </c>
      <c r="E37" s="210" t="s">
        <v>73</v>
      </c>
      <c r="F37" s="205" t="s">
        <v>73</v>
      </c>
      <c r="G37" s="212" t="s">
        <v>85</v>
      </c>
      <c r="H37" s="205" t="s">
        <v>73</v>
      </c>
      <c r="I37" s="212" t="s">
        <v>85</v>
      </c>
      <c r="J37" s="36"/>
      <c r="K37" s="205"/>
      <c r="L37" s="36"/>
      <c r="M37" s="3" t="s">
        <v>179</v>
      </c>
      <c r="N37" s="358"/>
      <c r="O37" s="377" t="s">
        <v>275</v>
      </c>
      <c r="P37" s="285" t="s">
        <v>87</v>
      </c>
      <c r="Q37" s="172"/>
      <c r="R37" s="172"/>
    </row>
    <row r="38" spans="1:18" ht="28.9" customHeight="1" x14ac:dyDescent="0.25">
      <c r="A38" s="353"/>
      <c r="B38" s="354"/>
      <c r="C38" s="219" t="s">
        <v>115</v>
      </c>
      <c r="D38" s="209" t="s">
        <v>68</v>
      </c>
      <c r="E38" s="209" t="s">
        <v>73</v>
      </c>
      <c r="F38" s="205" t="s">
        <v>73</v>
      </c>
      <c r="G38" s="212" t="s">
        <v>85</v>
      </c>
      <c r="H38" s="205" t="s">
        <v>73</v>
      </c>
      <c r="I38" s="212" t="s">
        <v>85</v>
      </c>
      <c r="J38" s="27"/>
      <c r="K38" s="81"/>
      <c r="L38" s="27"/>
      <c r="M38" s="3" t="s">
        <v>179</v>
      </c>
      <c r="N38" s="358"/>
      <c r="O38" s="378"/>
      <c r="P38" s="285" t="s">
        <v>87</v>
      </c>
      <c r="R38" s="172"/>
    </row>
    <row r="39" spans="1:18" ht="63" x14ac:dyDescent="0.25">
      <c r="A39" s="353"/>
      <c r="B39" s="354"/>
      <c r="C39" s="221" t="s">
        <v>114</v>
      </c>
      <c r="D39" s="211" t="s">
        <v>68</v>
      </c>
      <c r="E39" s="211" t="s">
        <v>73</v>
      </c>
      <c r="F39" s="205" t="s">
        <v>73</v>
      </c>
      <c r="G39" s="212" t="s">
        <v>85</v>
      </c>
      <c r="H39" s="205" t="s">
        <v>73</v>
      </c>
      <c r="I39" s="212" t="s">
        <v>85</v>
      </c>
      <c r="J39" s="27"/>
      <c r="K39" s="205"/>
      <c r="L39" s="27"/>
      <c r="M39" s="3" t="s">
        <v>179</v>
      </c>
      <c r="N39" s="359"/>
      <c r="O39" s="379"/>
      <c r="P39" s="285" t="s">
        <v>87</v>
      </c>
      <c r="Q39" s="172"/>
      <c r="R39" s="172"/>
    </row>
    <row r="40" spans="1:18" ht="21" customHeight="1" x14ac:dyDescent="0.25">
      <c r="A40" s="353"/>
      <c r="B40" s="354"/>
      <c r="C40" s="220" t="s">
        <v>113</v>
      </c>
      <c r="D40" s="205" t="s">
        <v>73</v>
      </c>
      <c r="E40" s="205" t="s">
        <v>73</v>
      </c>
      <c r="F40" s="205" t="s">
        <v>73</v>
      </c>
      <c r="G40" s="212" t="s">
        <v>85</v>
      </c>
      <c r="H40" s="205" t="s">
        <v>73</v>
      </c>
      <c r="I40" s="212" t="s">
        <v>85</v>
      </c>
      <c r="J40" s="28"/>
      <c r="K40" s="80"/>
      <c r="L40" s="28"/>
      <c r="M40" s="3" t="s">
        <v>179</v>
      </c>
      <c r="N40" s="3" t="s">
        <v>85</v>
      </c>
      <c r="O40" s="284" t="s">
        <v>267</v>
      </c>
      <c r="P40" s="285" t="s">
        <v>87</v>
      </c>
      <c r="Q40" s="172"/>
      <c r="R40" s="172"/>
    </row>
    <row r="41" spans="1:18" ht="21" customHeight="1" x14ac:dyDescent="0.25">
      <c r="A41" s="175"/>
      <c r="B41" s="195"/>
      <c r="C41" s="83"/>
      <c r="D41" s="198"/>
      <c r="E41" s="198"/>
      <c r="F41" s="198"/>
      <c r="G41" s="199"/>
      <c r="H41" s="198"/>
      <c r="I41" s="199"/>
      <c r="J41" s="196"/>
      <c r="K41" s="183"/>
      <c r="L41" s="196"/>
      <c r="M41" s="200"/>
      <c r="N41" s="200"/>
      <c r="O41" s="201"/>
      <c r="P41" s="292"/>
      <c r="Q41" s="172"/>
      <c r="R41" s="172"/>
    </row>
    <row r="42" spans="1:18" ht="21" x14ac:dyDescent="0.25">
      <c r="A42" s="1"/>
      <c r="B42" s="1"/>
      <c r="C42" s="8"/>
      <c r="D42" s="69" t="s">
        <v>41</v>
      </c>
      <c r="E42" s="8"/>
      <c r="F42" s="17"/>
      <c r="G42" s="11"/>
      <c r="H42" s="8"/>
      <c r="I42" s="6"/>
      <c r="J42" s="8"/>
      <c r="L42" s="8"/>
      <c r="M42" s="5"/>
      <c r="N42" s="5"/>
      <c r="O42" s="5"/>
      <c r="P42" s="288"/>
      <c r="Q42" s="172"/>
      <c r="R42" s="172"/>
    </row>
    <row r="43" spans="1:18" ht="21" customHeight="1" x14ac:dyDescent="0.25">
      <c r="A43" s="353" t="s">
        <v>3</v>
      </c>
      <c r="B43" s="354"/>
      <c r="C43" s="59" t="s">
        <v>4</v>
      </c>
      <c r="D43" s="209" t="s">
        <v>68</v>
      </c>
      <c r="E43" s="209" t="s">
        <v>68</v>
      </c>
      <c r="F43" s="205" t="s">
        <v>68</v>
      </c>
      <c r="G43" s="212" t="s">
        <v>85</v>
      </c>
      <c r="H43" s="205" t="s">
        <v>68</v>
      </c>
      <c r="I43" s="212" t="s">
        <v>85</v>
      </c>
      <c r="J43" s="164"/>
      <c r="K43" s="165"/>
      <c r="L43" s="164"/>
      <c r="M43" s="3" t="s">
        <v>85</v>
      </c>
      <c r="N43" s="3" t="s">
        <v>85</v>
      </c>
      <c r="O43" s="252" t="s">
        <v>94</v>
      </c>
      <c r="P43" s="327" t="s">
        <v>197</v>
      </c>
      <c r="Q43" s="172"/>
      <c r="R43" s="172"/>
    </row>
    <row r="44" spans="1:18" ht="30" x14ac:dyDescent="0.25">
      <c r="A44" s="353"/>
      <c r="B44" s="354"/>
      <c r="C44" s="83" t="s">
        <v>10</v>
      </c>
      <c r="D44" s="209" t="s">
        <v>69</v>
      </c>
      <c r="E44" s="209" t="s">
        <v>69</v>
      </c>
      <c r="F44" s="205" t="s">
        <v>69</v>
      </c>
      <c r="G44" s="212" t="s">
        <v>85</v>
      </c>
      <c r="H44" s="205" t="s">
        <v>69</v>
      </c>
      <c r="I44" s="212" t="s">
        <v>85</v>
      </c>
      <c r="J44" s="164"/>
      <c r="K44" s="165"/>
      <c r="L44" s="164"/>
      <c r="M44" s="3" t="s">
        <v>85</v>
      </c>
      <c r="N44" s="203" t="s">
        <v>170</v>
      </c>
      <c r="O44" s="324" t="s">
        <v>385</v>
      </c>
      <c r="P44" s="299" t="s">
        <v>24</v>
      </c>
      <c r="Q44" s="172"/>
      <c r="R44" s="172"/>
    </row>
    <row r="45" spans="1:18" ht="30" x14ac:dyDescent="0.25">
      <c r="A45" s="353"/>
      <c r="B45" s="354"/>
      <c r="C45" s="59" t="str">
        <f t="shared" ref="C45:C47" si="6">C59</f>
        <v>Others Quota</v>
      </c>
      <c r="D45" s="209" t="s">
        <v>73</v>
      </c>
      <c r="E45" s="209" t="s">
        <v>73</v>
      </c>
      <c r="F45" s="208" t="s">
        <v>73</v>
      </c>
      <c r="G45" s="212" t="s">
        <v>85</v>
      </c>
      <c r="H45" s="205" t="s">
        <v>73</v>
      </c>
      <c r="I45" s="212" t="s">
        <v>85</v>
      </c>
      <c r="J45" s="164"/>
      <c r="K45" s="166"/>
      <c r="L45" s="164"/>
      <c r="M45" s="3" t="s">
        <v>85</v>
      </c>
      <c r="N45" s="203" t="s">
        <v>119</v>
      </c>
      <c r="O45" s="252" t="s">
        <v>120</v>
      </c>
      <c r="P45" s="299" t="s">
        <v>169</v>
      </c>
      <c r="Q45" s="172"/>
      <c r="R45" s="172"/>
    </row>
    <row r="46" spans="1:18" ht="21" customHeight="1" x14ac:dyDescent="0.25">
      <c r="A46" s="353"/>
      <c r="B46" s="354"/>
      <c r="C46" s="60" t="str">
        <f t="shared" si="6"/>
        <v>Remove TAC</v>
      </c>
      <c r="D46" s="209" t="s">
        <v>68</v>
      </c>
      <c r="E46" s="209" t="s">
        <v>68</v>
      </c>
      <c r="F46" s="205" t="s">
        <v>68</v>
      </c>
      <c r="G46" s="212" t="s">
        <v>85</v>
      </c>
      <c r="H46" s="205" t="s">
        <v>68</v>
      </c>
      <c r="I46" s="212" t="s">
        <v>85</v>
      </c>
      <c r="J46" s="164"/>
      <c r="K46" s="165"/>
      <c r="L46" s="164"/>
      <c r="M46" s="3" t="s">
        <v>85</v>
      </c>
      <c r="N46" s="203" t="s">
        <v>85</v>
      </c>
      <c r="O46" s="252" t="s">
        <v>95</v>
      </c>
      <c r="P46" s="299" t="s">
        <v>197</v>
      </c>
      <c r="Q46" s="172"/>
      <c r="R46" s="172"/>
    </row>
    <row r="47" spans="1:18" ht="21" customHeight="1" x14ac:dyDescent="0.25">
      <c r="A47" s="353"/>
      <c r="B47" s="354"/>
      <c r="C47" s="59" t="str">
        <f t="shared" si="6"/>
        <v xml:space="preserve">Merge TAC regions </v>
      </c>
      <c r="D47" s="205" t="s">
        <v>68</v>
      </c>
      <c r="E47" s="209" t="s">
        <v>68</v>
      </c>
      <c r="F47" s="205" t="s">
        <v>68</v>
      </c>
      <c r="G47" s="212" t="s">
        <v>85</v>
      </c>
      <c r="H47" s="205" t="s">
        <v>68</v>
      </c>
      <c r="I47" s="212" t="s">
        <v>85</v>
      </c>
      <c r="J47" s="164"/>
      <c r="K47" s="165"/>
      <c r="L47" s="164"/>
      <c r="M47" s="3" t="s">
        <v>85</v>
      </c>
      <c r="N47" s="203" t="s">
        <v>85</v>
      </c>
      <c r="O47" s="252" t="s">
        <v>96</v>
      </c>
      <c r="P47" s="299" t="s">
        <v>197</v>
      </c>
      <c r="Q47" s="172"/>
      <c r="R47" s="172"/>
    </row>
    <row r="48" spans="1:18" ht="21" customHeight="1" x14ac:dyDescent="0.25">
      <c r="A48" s="1"/>
      <c r="B48" s="1"/>
      <c r="C48" s="1"/>
      <c r="D48" s="1"/>
      <c r="E48" s="1"/>
      <c r="F48" s="6"/>
      <c r="G48" s="122"/>
      <c r="H48" s="1"/>
      <c r="I48" s="6"/>
      <c r="J48" s="1"/>
      <c r="K48" s="6"/>
      <c r="L48" s="1"/>
      <c r="M48" s="5"/>
      <c r="N48" s="5"/>
      <c r="O48" s="5"/>
      <c r="P48" s="301"/>
      <c r="Q48" s="172"/>
      <c r="R48" s="172"/>
    </row>
    <row r="49" spans="1:18" ht="34.5" customHeight="1" x14ac:dyDescent="0.25">
      <c r="A49" s="1"/>
      <c r="B49" s="1"/>
      <c r="C49" s="79" t="s">
        <v>38</v>
      </c>
      <c r="D49" s="70" t="s">
        <v>40</v>
      </c>
      <c r="E49" s="37"/>
      <c r="F49" s="7"/>
      <c r="G49" s="121"/>
      <c r="H49" s="37"/>
      <c r="I49" s="7"/>
      <c r="J49" s="37"/>
      <c r="L49" s="37"/>
      <c r="M49" s="5"/>
      <c r="N49" s="5"/>
      <c r="O49" s="5"/>
      <c r="P49" s="301"/>
      <c r="Q49" s="172"/>
      <c r="R49" s="172"/>
    </row>
    <row r="50" spans="1:18" ht="21" x14ac:dyDescent="0.25">
      <c r="A50" s="353" t="s">
        <v>2</v>
      </c>
      <c r="B50" s="354"/>
      <c r="C50" s="57" t="s">
        <v>14</v>
      </c>
      <c r="D50" s="211" t="s">
        <v>68</v>
      </c>
      <c r="E50" s="211" t="s">
        <v>68</v>
      </c>
      <c r="F50" s="205" t="s">
        <v>68</v>
      </c>
      <c r="G50" s="212" t="s">
        <v>85</v>
      </c>
      <c r="H50" s="205" t="s">
        <v>68</v>
      </c>
      <c r="I50" s="212" t="s">
        <v>85</v>
      </c>
      <c r="J50" s="163"/>
      <c r="K50" s="165"/>
      <c r="L50" s="163"/>
      <c r="M50" s="3" t="s">
        <v>85</v>
      </c>
      <c r="N50" s="29" t="s">
        <v>85</v>
      </c>
      <c r="O50" s="252" t="s">
        <v>121</v>
      </c>
      <c r="P50" s="299" t="s">
        <v>197</v>
      </c>
      <c r="Q50" s="172"/>
      <c r="R50" s="172"/>
    </row>
    <row r="51" spans="1:18" s="1" customFormat="1" ht="21" x14ac:dyDescent="0.25">
      <c r="A51" s="353"/>
      <c r="B51" s="354"/>
      <c r="C51" s="63" t="s">
        <v>30</v>
      </c>
      <c r="D51" s="205" t="s">
        <v>196</v>
      </c>
      <c r="E51" s="205" t="s">
        <v>196</v>
      </c>
      <c r="F51" s="205" t="s">
        <v>196</v>
      </c>
      <c r="G51" s="212" t="s">
        <v>85</v>
      </c>
      <c r="H51" s="205" t="s">
        <v>196</v>
      </c>
      <c r="I51" s="212" t="s">
        <v>85</v>
      </c>
      <c r="J51" s="163"/>
      <c r="K51" s="166"/>
      <c r="L51" s="163"/>
      <c r="M51" s="3" t="s">
        <v>85</v>
      </c>
      <c r="N51" s="159" t="s">
        <v>123</v>
      </c>
      <c r="O51" s="290" t="s">
        <v>263</v>
      </c>
      <c r="P51" s="299" t="s">
        <v>24</v>
      </c>
      <c r="Q51" s="172"/>
      <c r="R51" s="172"/>
    </row>
    <row r="52" spans="1:18" s="1" customFormat="1" ht="45" x14ac:dyDescent="0.35">
      <c r="A52" s="353"/>
      <c r="B52" s="354"/>
      <c r="C52" s="216" t="s">
        <v>31</v>
      </c>
      <c r="D52" s="205" t="s">
        <v>196</v>
      </c>
      <c r="E52" s="205" t="s">
        <v>196</v>
      </c>
      <c r="F52" s="205" t="s">
        <v>196</v>
      </c>
      <c r="G52" s="212" t="s">
        <v>85</v>
      </c>
      <c r="H52" s="205" t="s">
        <v>196</v>
      </c>
      <c r="I52" s="212" t="s">
        <v>85</v>
      </c>
      <c r="J52" s="163"/>
      <c r="K52" s="217"/>
      <c r="L52" s="163"/>
      <c r="M52" s="3" t="s">
        <v>85</v>
      </c>
      <c r="N52" s="267" t="s">
        <v>236</v>
      </c>
      <c r="O52" s="295" t="s">
        <v>241</v>
      </c>
      <c r="P52" s="300" t="s">
        <v>24</v>
      </c>
      <c r="Q52" s="172"/>
      <c r="R52" s="172"/>
    </row>
    <row r="53" spans="1:18" s="1" customFormat="1" ht="21" customHeight="1" x14ac:dyDescent="0.35">
      <c r="A53" s="353"/>
      <c r="B53" s="354"/>
      <c r="C53" s="215"/>
      <c r="D53" s="227"/>
      <c r="E53" s="227"/>
      <c r="F53" s="227"/>
      <c r="G53" s="227"/>
      <c r="H53" s="227"/>
      <c r="I53" s="227"/>
      <c r="J53" s="40"/>
      <c r="K53" s="274"/>
      <c r="L53" s="40"/>
      <c r="M53" s="275"/>
      <c r="N53" s="275"/>
      <c r="O53" s="169"/>
      <c r="P53" s="168"/>
      <c r="Q53" s="172"/>
      <c r="R53" s="172"/>
    </row>
    <row r="54" spans="1:18" s="1" customFormat="1" ht="21" customHeight="1" x14ac:dyDescent="0.35">
      <c r="A54" s="353"/>
      <c r="B54" s="354"/>
      <c r="C54" s="215"/>
      <c r="D54" s="227"/>
      <c r="E54" s="227"/>
      <c r="F54" s="227"/>
      <c r="G54" s="227"/>
      <c r="H54" s="227"/>
      <c r="I54" s="227"/>
      <c r="J54" s="40"/>
      <c r="K54" s="274"/>
      <c r="L54" s="40"/>
      <c r="M54" s="275"/>
      <c r="N54" s="275"/>
      <c r="O54" s="169"/>
      <c r="P54" s="168"/>
      <c r="Q54" s="172"/>
      <c r="R54" s="172"/>
    </row>
    <row r="55" spans="1:18" ht="21.75" thickBot="1" x14ac:dyDescent="0.3">
      <c r="A55" s="1"/>
      <c r="B55" s="1"/>
      <c r="C55" s="4"/>
      <c r="D55" s="4"/>
      <c r="E55" s="4"/>
      <c r="F55" s="6"/>
      <c r="G55" s="16"/>
      <c r="H55" s="4"/>
      <c r="I55" s="6"/>
      <c r="J55" s="4"/>
      <c r="K55" s="16"/>
      <c r="L55" s="4"/>
      <c r="M55" s="5"/>
      <c r="N55" s="5"/>
      <c r="O55" s="16"/>
      <c r="Q55" s="172"/>
      <c r="R55" s="172"/>
    </row>
    <row r="56" spans="1:18" ht="119.25" customHeight="1" thickBot="1" x14ac:dyDescent="0.3">
      <c r="A56" s="348" t="s">
        <v>245</v>
      </c>
      <c r="B56" s="349"/>
      <c r="C56" s="349"/>
      <c r="D56" s="355" t="s">
        <v>324</v>
      </c>
      <c r="E56" s="349"/>
      <c r="F56" s="349"/>
      <c r="G56" s="349"/>
      <c r="H56" s="349"/>
      <c r="I56" s="356"/>
      <c r="J56" s="123"/>
      <c r="K56" s="111"/>
      <c r="L56" s="137"/>
      <c r="M56" s="32"/>
      <c r="N56" s="32"/>
      <c r="O56" s="32"/>
      <c r="P56" s="32"/>
      <c r="Q56" s="345"/>
      <c r="R56" s="345"/>
    </row>
    <row r="57" spans="1:18" ht="23.25" hidden="1" x14ac:dyDescent="0.35">
      <c r="A57" s="19"/>
      <c r="B57" s="20"/>
      <c r="C57" s="6"/>
      <c r="D57" s="6"/>
      <c r="E57" s="6"/>
      <c r="F57" s="5"/>
      <c r="G57" s="120"/>
      <c r="H57" s="6"/>
      <c r="I57" s="5"/>
      <c r="J57" s="6"/>
      <c r="K57" s="5"/>
      <c r="L57" s="6"/>
      <c r="M57" s="5"/>
      <c r="N57" s="5"/>
      <c r="O57" s="5"/>
      <c r="Q57" s="172"/>
      <c r="R57" s="172"/>
    </row>
    <row r="58" spans="1:18" ht="21" hidden="1" x14ac:dyDescent="0.25">
      <c r="A58" s="1"/>
      <c r="B58" s="1"/>
      <c r="C58" s="17"/>
      <c r="D58" s="71" t="s">
        <v>39</v>
      </c>
      <c r="E58" s="17"/>
      <c r="F58" s="7"/>
      <c r="G58" s="121"/>
      <c r="H58" s="17"/>
      <c r="I58" s="7"/>
      <c r="J58" s="17"/>
      <c r="L58" s="17"/>
      <c r="M58" s="5"/>
      <c r="N58" s="5"/>
      <c r="O58" s="17"/>
      <c r="Q58" s="172"/>
      <c r="R58" s="172"/>
    </row>
    <row r="59" spans="1:18" ht="21" hidden="1" customHeight="1" x14ac:dyDescent="0.25">
      <c r="A59" s="346" t="s">
        <v>32</v>
      </c>
      <c r="B59" s="347"/>
      <c r="C59" s="42" t="s">
        <v>11</v>
      </c>
      <c r="D59" s="13" t="s">
        <v>70</v>
      </c>
      <c r="E59" s="13" t="s">
        <v>70</v>
      </c>
      <c r="F59" s="153" t="s">
        <v>70</v>
      </c>
      <c r="G59" s="43"/>
      <c r="H59" s="153" t="s">
        <v>70</v>
      </c>
      <c r="I59" s="45"/>
      <c r="J59" s="13"/>
      <c r="K59" s="80"/>
      <c r="L59" s="13"/>
      <c r="M59" s="15"/>
      <c r="N59" s="30"/>
      <c r="P59" s="68"/>
      <c r="Q59" s="172"/>
      <c r="R59" s="172"/>
    </row>
    <row r="60" spans="1:18" ht="21" hidden="1" customHeight="1" x14ac:dyDescent="0.25">
      <c r="A60" s="346"/>
      <c r="B60" s="347"/>
      <c r="C60" s="59" t="s">
        <v>5</v>
      </c>
      <c r="D60" s="38"/>
      <c r="E60" s="38"/>
      <c r="F60" s="77"/>
      <c r="G60" s="44"/>
      <c r="H60" s="153"/>
      <c r="I60" s="118"/>
      <c r="J60" s="38"/>
      <c r="K60" s="81"/>
      <c r="L60" s="38"/>
      <c r="M60" s="21"/>
      <c r="N60" s="31"/>
      <c r="O60" s="2"/>
      <c r="P60" s="68"/>
      <c r="Q60" s="172"/>
      <c r="R60" s="172"/>
    </row>
    <row r="61" spans="1:18" ht="21" hidden="1" customHeight="1" x14ac:dyDescent="0.25">
      <c r="A61" s="346"/>
      <c r="B61" s="347"/>
      <c r="C61" s="59" t="s">
        <v>6</v>
      </c>
      <c r="D61" s="12"/>
      <c r="E61" s="12"/>
      <c r="F61" s="153"/>
      <c r="G61" s="43"/>
      <c r="H61" s="153"/>
      <c r="I61" s="119"/>
      <c r="J61" s="12"/>
      <c r="K61" s="80"/>
      <c r="L61" s="12"/>
      <c r="M61" s="15"/>
      <c r="N61" s="30"/>
      <c r="O61" s="18"/>
      <c r="P61" s="68"/>
      <c r="Q61" s="172"/>
      <c r="R61" s="172"/>
    </row>
    <row r="62" spans="1:18" ht="21" hidden="1" customHeight="1" x14ac:dyDescent="0.3">
      <c r="A62" s="346"/>
      <c r="B62" s="347"/>
      <c r="C62" s="42" t="s">
        <v>16</v>
      </c>
      <c r="D62" s="39"/>
      <c r="E62" s="39"/>
      <c r="F62" s="153"/>
      <c r="G62" s="44"/>
      <c r="H62" s="153"/>
      <c r="I62" s="45"/>
      <c r="J62" s="39"/>
      <c r="K62" s="80"/>
      <c r="L62" s="39"/>
      <c r="M62" s="15"/>
      <c r="N62" s="15"/>
      <c r="O62" s="170"/>
      <c r="P62" s="168"/>
      <c r="Q62" s="172"/>
      <c r="R62" s="172"/>
    </row>
    <row r="63" spans="1:18" ht="21" hidden="1" customHeight="1" x14ac:dyDescent="0.3">
      <c r="A63" s="346"/>
      <c r="B63" s="347"/>
      <c r="C63" s="61" t="s">
        <v>15</v>
      </c>
      <c r="D63" s="24"/>
      <c r="E63" s="24"/>
      <c r="F63" s="153"/>
      <c r="G63" s="43"/>
      <c r="H63" s="153"/>
      <c r="I63" s="45"/>
      <c r="J63" s="24"/>
      <c r="K63" s="80"/>
      <c r="L63" s="24"/>
      <c r="M63" s="15"/>
      <c r="N63" s="15"/>
      <c r="O63" s="170"/>
      <c r="P63" s="168"/>
      <c r="Q63" s="172"/>
      <c r="R63" s="172"/>
    </row>
    <row r="64" spans="1:18" ht="21" hidden="1" customHeight="1" x14ac:dyDescent="0.3">
      <c r="A64" s="346"/>
      <c r="B64" s="347"/>
      <c r="C64" s="58"/>
      <c r="D64" s="25"/>
      <c r="E64" s="25"/>
      <c r="F64" s="77"/>
      <c r="G64" s="43"/>
      <c r="H64" s="153"/>
      <c r="I64" s="45"/>
      <c r="J64" s="25"/>
      <c r="K64" s="81"/>
      <c r="L64" s="25"/>
      <c r="M64" s="15"/>
      <c r="N64" s="30"/>
      <c r="O64" s="170"/>
      <c r="P64" s="168"/>
      <c r="Q64" s="172"/>
      <c r="R64" s="172"/>
    </row>
    <row r="65" spans="1:18" ht="21.75" hidden="1" thickBot="1" x14ac:dyDescent="0.3">
      <c r="A65" s="22"/>
      <c r="B65" s="22"/>
      <c r="C65" s="23"/>
      <c r="D65" s="6"/>
      <c r="E65" s="6"/>
      <c r="F65" s="6"/>
      <c r="G65" s="23"/>
      <c r="H65" s="23"/>
      <c r="I65" s="23"/>
      <c r="J65" s="23"/>
      <c r="K65" s="23"/>
      <c r="L65" s="23"/>
      <c r="M65" s="16"/>
      <c r="N65" s="16"/>
      <c r="O65" s="160" t="s">
        <v>71</v>
      </c>
      <c r="Q65" s="172"/>
      <c r="R65" s="172"/>
    </row>
    <row r="66" spans="1:18" ht="47.25" hidden="1" thickBot="1" x14ac:dyDescent="0.4">
      <c r="A66" s="348" t="s">
        <v>29</v>
      </c>
      <c r="B66" s="349"/>
      <c r="C66" s="349"/>
      <c r="D66" s="123" t="s">
        <v>72</v>
      </c>
      <c r="E66" s="123"/>
      <c r="F66" s="111"/>
      <c r="G66" s="113"/>
      <c r="H66" s="137"/>
      <c r="I66" s="112"/>
      <c r="J66" s="123"/>
      <c r="K66" s="111"/>
      <c r="L66" s="137"/>
      <c r="M66" s="33"/>
      <c r="N66" s="32"/>
      <c r="O66" s="32"/>
      <c r="P66" s="32"/>
      <c r="Q66" s="172"/>
      <c r="R66" s="172"/>
    </row>
    <row r="67" spans="1:18" s="1" customFormat="1" x14ac:dyDescent="0.25">
      <c r="Q67" s="172"/>
      <c r="R67" s="172"/>
    </row>
    <row r="68" spans="1:18" s="1" customFormat="1" ht="23.25" x14ac:dyDescent="0.35">
      <c r="A68" s="74" t="s">
        <v>20</v>
      </c>
      <c r="B68" s="75"/>
    </row>
    <row r="69" spans="1:18" s="1" customFormat="1" ht="21" x14ac:dyDescent="0.35">
      <c r="A69" s="67"/>
      <c r="B69" s="75" t="s">
        <v>21</v>
      </c>
    </row>
    <row r="70" spans="1:18" s="1" customFormat="1" ht="21" x14ac:dyDescent="0.35">
      <c r="A70" s="67"/>
      <c r="B70" s="75" t="s">
        <v>22</v>
      </c>
    </row>
    <row r="71" spans="1:18" s="1" customFormat="1" ht="21" x14ac:dyDescent="0.35">
      <c r="A71" s="67"/>
      <c r="B71" s="75" t="s">
        <v>23</v>
      </c>
    </row>
    <row r="72" spans="1:18" s="1" customFormat="1" ht="21" x14ac:dyDescent="0.35">
      <c r="A72" s="67"/>
      <c r="B72" s="75" t="s">
        <v>24</v>
      </c>
    </row>
    <row r="73" spans="1:18" s="1" customFormat="1" ht="21" x14ac:dyDescent="0.35">
      <c r="A73" s="67"/>
      <c r="B73" s="75" t="s">
        <v>25</v>
      </c>
    </row>
    <row r="74" spans="1:18" s="1" customFormat="1" ht="21" x14ac:dyDescent="0.35">
      <c r="A74" s="67"/>
      <c r="B74" s="75" t="s">
        <v>26</v>
      </c>
    </row>
    <row r="75" spans="1:18" s="1" customFormat="1" ht="21" x14ac:dyDescent="0.35">
      <c r="A75" s="67"/>
      <c r="B75" s="75" t="s">
        <v>27</v>
      </c>
    </row>
    <row r="76" spans="1:18" s="1" customFormat="1" ht="21" x14ac:dyDescent="0.35">
      <c r="B76" s="76"/>
    </row>
  </sheetData>
  <mergeCells count="30">
    <mergeCell ref="A27:B27"/>
    <mergeCell ref="A28:B28"/>
    <mergeCell ref="C25:C28"/>
    <mergeCell ref="J3:J5"/>
    <mergeCell ref="K3:K5"/>
    <mergeCell ref="A25:B25"/>
    <mergeCell ref="D3:D5"/>
    <mergeCell ref="E3:E5"/>
    <mergeCell ref="F3:F5"/>
    <mergeCell ref="G3:G5"/>
    <mergeCell ref="L3:L5"/>
    <mergeCell ref="A4:B4"/>
    <mergeCell ref="A5:B5"/>
    <mergeCell ref="H3:H5"/>
    <mergeCell ref="I3:I5"/>
    <mergeCell ref="A59:B64"/>
    <mergeCell ref="A66:C66"/>
    <mergeCell ref="A29:B29"/>
    <mergeCell ref="A31:B33"/>
    <mergeCell ref="A36:B40"/>
    <mergeCell ref="A43:B47"/>
    <mergeCell ref="A50:B54"/>
    <mergeCell ref="Q30:R30"/>
    <mergeCell ref="Q32:R32"/>
    <mergeCell ref="Q56:R56"/>
    <mergeCell ref="Q35:R35"/>
    <mergeCell ref="A56:C56"/>
    <mergeCell ref="D56:I56"/>
    <mergeCell ref="O37:O39"/>
    <mergeCell ref="N36:N39"/>
  </mergeCells>
  <pageMargins left="0.23622047244094491" right="0.23622047244094491" top="0.74803149606299213" bottom="0.74803149606299213" header="0.31496062992125984" footer="0.31496062992125984"/>
  <pageSetup paperSize="8" scale="4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T82"/>
  <sheetViews>
    <sheetView zoomScale="60" zoomScaleNormal="60" workbookViewId="0">
      <pane xSplit="2" ySplit="2" topLeftCell="C3" activePane="bottomRight" state="frozen"/>
      <selection pane="topRight" activeCell="C1" sqref="C1"/>
      <selection pane="bottomLeft" activeCell="A3" sqref="A3"/>
      <selection pane="bottomRight" activeCell="C25" sqref="C25:C26"/>
    </sheetView>
  </sheetViews>
  <sheetFormatPr defaultColWidth="35.75" defaultRowHeight="15.75" x14ac:dyDescent="0.25"/>
  <cols>
    <col min="1" max="1" width="36.875" customWidth="1"/>
    <col min="2" max="2" width="49.875" bestFit="1" customWidth="1"/>
    <col min="3" max="3" width="62.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6" max="28" width="35.75" style="1"/>
  </cols>
  <sheetData>
    <row r="1" spans="1:28" s="1" customFormat="1" ht="58.5" customHeight="1" thickBot="1" x14ac:dyDescent="0.3">
      <c r="A1" s="114" t="s">
        <v>54</v>
      </c>
      <c r="B1" s="114"/>
      <c r="C1" s="114"/>
      <c r="D1" s="329" t="s">
        <v>392</v>
      </c>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W2"/>
      <c r="X2"/>
      <c r="Y2"/>
      <c r="Z2"/>
      <c r="AA2"/>
      <c r="AB2"/>
    </row>
    <row r="3" spans="1:28" s="1" customFormat="1" ht="26.25" x14ac:dyDescent="0.25">
      <c r="A3" s="54"/>
      <c r="B3" s="54"/>
      <c r="C3" s="47"/>
      <c r="D3" s="364"/>
      <c r="E3" s="364"/>
      <c r="F3" s="364"/>
      <c r="G3" s="364"/>
      <c r="H3" s="364"/>
      <c r="I3" s="364"/>
      <c r="J3" s="364"/>
      <c r="K3" s="364"/>
      <c r="L3" s="364"/>
    </row>
    <row r="4" spans="1:28" s="1" customFormat="1" ht="26.25" x14ac:dyDescent="0.25">
      <c r="A4" s="366" t="s">
        <v>398</v>
      </c>
      <c r="B4" s="366"/>
      <c r="C4" s="78">
        <v>61902</v>
      </c>
      <c r="D4" s="365"/>
      <c r="E4" s="365"/>
      <c r="F4" s="365"/>
      <c r="G4" s="365"/>
      <c r="H4" s="365"/>
      <c r="I4" s="365"/>
      <c r="J4" s="365"/>
      <c r="K4" s="365"/>
      <c r="L4" s="365"/>
    </row>
    <row r="5" spans="1:28" s="1" customFormat="1" ht="26.25" x14ac:dyDescent="0.25">
      <c r="A5" s="366" t="s">
        <v>409</v>
      </c>
      <c r="B5" s="366"/>
      <c r="C5" s="78">
        <f>C4*1.095</f>
        <v>67782.69</v>
      </c>
      <c r="D5" s="365"/>
      <c r="E5" s="365"/>
      <c r="F5" s="365"/>
      <c r="G5" s="365"/>
      <c r="H5" s="365"/>
      <c r="I5" s="365"/>
      <c r="J5" s="365"/>
      <c r="K5" s="365"/>
      <c r="L5" s="365"/>
    </row>
    <row r="6" spans="1:28" s="1" customFormat="1" ht="26.25" x14ac:dyDescent="0.25">
      <c r="A6" s="47"/>
      <c r="B6" s="47"/>
      <c r="C6" s="47"/>
      <c r="D6" s="48"/>
      <c r="E6" s="48"/>
      <c r="F6" s="49"/>
      <c r="G6" s="49"/>
      <c r="H6" s="48"/>
      <c r="I6" s="49"/>
      <c r="J6" s="48"/>
      <c r="K6" s="49"/>
      <c r="L6" s="48"/>
    </row>
    <row r="7" spans="1:28" s="1" customFormat="1" ht="26.25" customHeight="1" x14ac:dyDescent="0.4">
      <c r="A7" s="130" t="s">
        <v>43</v>
      </c>
      <c r="B7" s="128" t="s">
        <v>399</v>
      </c>
      <c r="C7" s="77"/>
      <c r="D7" s="105">
        <f>(D8/$C$4)*100</f>
        <v>0.91919485638590026</v>
      </c>
      <c r="E7" s="105">
        <f t="shared" ref="E7:I7" si="0">(E8/$C$4)*100</f>
        <v>45.520338599722145</v>
      </c>
      <c r="F7" s="105">
        <f t="shared" si="0"/>
        <v>5.5167845950050083</v>
      </c>
      <c r="G7" s="105">
        <f t="shared" si="0"/>
        <v>0.59287260508545758</v>
      </c>
      <c r="H7" s="105">
        <f>(H8/$C$4)*100</f>
        <v>17.971955671868436</v>
      </c>
      <c r="I7" s="92">
        <f t="shared" si="0"/>
        <v>29.478853671933052</v>
      </c>
      <c r="J7" s="95">
        <v>16.899999999999999</v>
      </c>
      <c r="K7" s="95">
        <v>79.599999999999994</v>
      </c>
      <c r="L7" s="95">
        <v>3.5</v>
      </c>
      <c r="M7" s="73"/>
    </row>
    <row r="8" spans="1:28" s="1" customFormat="1" ht="26.25" customHeight="1" x14ac:dyDescent="0.25">
      <c r="A8" s="136"/>
      <c r="B8" s="129" t="s">
        <v>400</v>
      </c>
      <c r="C8" s="77"/>
      <c r="D8" s="341">
        <v>569</v>
      </c>
      <c r="E8" s="341">
        <v>28178</v>
      </c>
      <c r="F8" s="341">
        <v>3415</v>
      </c>
      <c r="G8" s="341">
        <v>367</v>
      </c>
      <c r="H8" s="341">
        <v>11125</v>
      </c>
      <c r="I8" s="341">
        <v>18248</v>
      </c>
      <c r="J8" s="96">
        <f>($H$8/100)*J7</f>
        <v>1880.1249999999998</v>
      </c>
      <c r="K8" s="96">
        <f>($H$8/100)*K7</f>
        <v>8855.5</v>
      </c>
      <c r="L8" s="96">
        <f>($H$8/100)*L7</f>
        <v>389.375</v>
      </c>
      <c r="M8" s="99"/>
    </row>
    <row r="9" spans="1:28" s="1" customFormat="1" ht="26.25" x14ac:dyDescent="0.25">
      <c r="A9" s="130" t="s">
        <v>61</v>
      </c>
      <c r="B9" s="128" t="s">
        <v>60</v>
      </c>
      <c r="C9" s="77"/>
      <c r="D9" s="92">
        <v>87.947999999999993</v>
      </c>
      <c r="E9" s="92">
        <v>27505.11</v>
      </c>
      <c r="F9" s="92">
        <v>3553.596</v>
      </c>
      <c r="G9" s="92">
        <v>807.37199999999996</v>
      </c>
      <c r="H9" s="92">
        <v>8023.4719999999998</v>
      </c>
      <c r="I9" s="92">
        <v>21613.67</v>
      </c>
      <c r="J9" s="96"/>
      <c r="K9" s="96"/>
      <c r="L9" s="96"/>
      <c r="M9" s="156">
        <f>SUM(D9:I9)</f>
        <v>61591.167999999998</v>
      </c>
    </row>
    <row r="10" spans="1:28" s="1" customFormat="1" ht="26.25" customHeight="1" x14ac:dyDescent="0.25">
      <c r="A10" s="136"/>
      <c r="B10" s="129" t="s">
        <v>401</v>
      </c>
      <c r="C10" s="77"/>
      <c r="D10" s="93">
        <f>($C$5/100)*D7</f>
        <v>623.05499999999995</v>
      </c>
      <c r="E10" s="93">
        <f t="shared" ref="E10:I10" si="1">($C$5/100)*E7</f>
        <v>30854.910000000003</v>
      </c>
      <c r="F10" s="93">
        <f t="shared" si="1"/>
        <v>3739.4250000000002</v>
      </c>
      <c r="G10" s="93">
        <f>($C$5/100)*G7</f>
        <v>401.86499999999995</v>
      </c>
      <c r="H10" s="93">
        <f>($C$5/100)*H7</f>
        <v>12181.875</v>
      </c>
      <c r="I10" s="93">
        <f t="shared" si="1"/>
        <v>19981.559999999998</v>
      </c>
      <c r="J10" s="97">
        <f>($H$10/100)*J7</f>
        <v>2058.7368749999996</v>
      </c>
      <c r="K10" s="97">
        <f>($H$10/100)*K7</f>
        <v>9696.7724999999991</v>
      </c>
      <c r="L10" s="97">
        <f>($H$10/100)*L7</f>
        <v>426.36562499999997</v>
      </c>
      <c r="M10" s="99"/>
    </row>
    <row r="11" spans="1:28" s="1" customFormat="1" ht="26.25" customHeight="1" x14ac:dyDescent="0.25">
      <c r="A11" s="130" t="s">
        <v>62</v>
      </c>
      <c r="B11" s="128" t="s">
        <v>402</v>
      </c>
      <c r="C11" s="77"/>
      <c r="D11" s="51">
        <v>15</v>
      </c>
      <c r="E11" s="51">
        <v>25746</v>
      </c>
      <c r="F11" s="52">
        <v>3490</v>
      </c>
      <c r="G11" s="52">
        <v>674</v>
      </c>
      <c r="H11" s="51">
        <v>7257</v>
      </c>
      <c r="I11" s="239">
        <v>20892</v>
      </c>
      <c r="J11" s="95">
        <v>5</v>
      </c>
      <c r="K11" s="98">
        <v>5026</v>
      </c>
      <c r="L11" s="95">
        <v>2</v>
      </c>
      <c r="M11" s="99"/>
    </row>
    <row r="12" spans="1:28" s="1" customFormat="1" ht="26.25" customHeight="1" x14ac:dyDescent="0.25">
      <c r="A12" s="130"/>
      <c r="B12" s="128" t="s">
        <v>403</v>
      </c>
      <c r="C12" s="77"/>
      <c r="D12" s="51">
        <v>38</v>
      </c>
      <c r="E12" s="51">
        <v>1864</v>
      </c>
      <c r="F12" s="52">
        <v>1073</v>
      </c>
      <c r="G12" s="52">
        <v>8</v>
      </c>
      <c r="H12" s="51">
        <v>576</v>
      </c>
      <c r="I12" s="239">
        <v>1107</v>
      </c>
      <c r="J12" s="95"/>
      <c r="K12" s="98"/>
      <c r="L12" s="95"/>
      <c r="M12" s="99"/>
    </row>
    <row r="13" spans="1:28" s="1" customFormat="1" ht="26.25" customHeight="1" x14ac:dyDescent="0.25">
      <c r="B13" s="128" t="s">
        <v>404</v>
      </c>
      <c r="C13" s="77"/>
      <c r="D13" s="157">
        <f>D12/D14</f>
        <v>0.71698113207547165</v>
      </c>
      <c r="E13" s="157">
        <f>E12/E14</f>
        <v>6.7511771097428466E-2</v>
      </c>
      <c r="F13" s="158">
        <f>F12/F14</f>
        <v>0.235152312075389</v>
      </c>
      <c r="G13" s="158">
        <v>0</v>
      </c>
      <c r="H13" s="157">
        <f>H12/H14</f>
        <v>7.3535044044427428E-2</v>
      </c>
      <c r="I13" s="158">
        <f>I12/I14</f>
        <v>5.0320469112232376E-2</v>
      </c>
      <c r="J13" s="95">
        <v>30.61</v>
      </c>
      <c r="K13" s="98">
        <v>33.07</v>
      </c>
      <c r="L13" s="95">
        <v>455.3</v>
      </c>
      <c r="M13" s="99"/>
    </row>
    <row r="14" spans="1:28" s="1" customFormat="1" ht="26.25" x14ac:dyDescent="0.25">
      <c r="A14" s="47"/>
      <c r="B14" s="128" t="s">
        <v>405</v>
      </c>
      <c r="C14" s="132">
        <f>SUM(D14:I14)</f>
        <v>62740</v>
      </c>
      <c r="D14" s="66">
        <f t="shared" ref="D14:I14" si="2">D12+D11</f>
        <v>53</v>
      </c>
      <c r="E14" s="66">
        <f t="shared" si="2"/>
        <v>27610</v>
      </c>
      <c r="F14" s="102">
        <f t="shared" si="2"/>
        <v>4563</v>
      </c>
      <c r="G14" s="102">
        <f t="shared" si="2"/>
        <v>682</v>
      </c>
      <c r="H14" s="102">
        <f t="shared" si="2"/>
        <v>7833</v>
      </c>
      <c r="I14" s="102">
        <f t="shared" si="2"/>
        <v>21999</v>
      </c>
      <c r="J14" s="103">
        <f t="shared" ref="J14:L14" si="3">(J11/(100-J13))*100</f>
        <v>7.2056492289955321</v>
      </c>
      <c r="K14" s="103">
        <f t="shared" si="3"/>
        <v>7509.3381144479299</v>
      </c>
      <c r="L14" s="103">
        <f t="shared" si="3"/>
        <v>-0.56290458767238949</v>
      </c>
      <c r="M14" s="104"/>
    </row>
    <row r="15" spans="1:28" s="1" customFormat="1" ht="26.25" hidden="1" customHeight="1" x14ac:dyDescent="0.25">
      <c r="A15" s="47"/>
      <c r="B15" s="47"/>
      <c r="C15" s="128"/>
      <c r="D15" s="94"/>
      <c r="E15" s="94"/>
      <c r="F15" s="94"/>
      <c r="G15" s="94"/>
      <c r="H15" s="94"/>
      <c r="I15" s="94"/>
      <c r="J15" s="94"/>
      <c r="K15" s="94"/>
      <c r="L15" s="94"/>
    </row>
    <row r="16" spans="1:28" s="1" customFormat="1" ht="26.25" hidden="1" customHeight="1" x14ac:dyDescent="0.25">
      <c r="A16" s="340" t="s">
        <v>395</v>
      </c>
      <c r="B16" s="330" t="s">
        <v>396</v>
      </c>
      <c r="C16" s="78">
        <v>67658</v>
      </c>
      <c r="D16" s="51">
        <v>622</v>
      </c>
      <c r="E16" s="51">
        <v>30800</v>
      </c>
      <c r="F16" s="51">
        <v>3732</v>
      </c>
      <c r="G16" s="51">
        <v>401</v>
      </c>
      <c r="H16" s="51">
        <v>12159</v>
      </c>
      <c r="I16" s="51">
        <v>19944</v>
      </c>
      <c r="J16" s="331">
        <v>314</v>
      </c>
      <c r="K16" s="331"/>
      <c r="L16" s="94"/>
    </row>
    <row r="17" spans="1:46" s="1" customFormat="1" ht="26.25" hidden="1" customHeight="1" x14ac:dyDescent="0.25">
      <c r="A17" s="47"/>
      <c r="B17" s="330" t="s">
        <v>397</v>
      </c>
      <c r="C17" s="78">
        <v>54719</v>
      </c>
      <c r="D17" s="51">
        <v>503</v>
      </c>
      <c r="E17" s="51">
        <v>24909</v>
      </c>
      <c r="F17" s="51">
        <v>3018</v>
      </c>
      <c r="G17" s="51">
        <v>325</v>
      </c>
      <c r="H17" s="51">
        <v>9834</v>
      </c>
      <c r="I17" s="51">
        <v>16130</v>
      </c>
      <c r="J17" s="332"/>
      <c r="K17" s="332"/>
      <c r="L17" s="94"/>
    </row>
    <row r="18" spans="1:46" s="197" customFormat="1" ht="26.25" x14ac:dyDescent="0.25">
      <c r="A18" s="47"/>
      <c r="B18" s="330"/>
      <c r="C18" s="333"/>
      <c r="D18" s="334"/>
      <c r="E18" s="334"/>
      <c r="F18" s="334"/>
      <c r="G18" s="334"/>
      <c r="H18" s="334"/>
      <c r="I18" s="334"/>
      <c r="J18" s="94"/>
      <c r="K18" s="94"/>
      <c r="L18" s="94"/>
    </row>
    <row r="19" spans="1:46" ht="28.5" customHeight="1" x14ac:dyDescent="0.25">
      <c r="A19" s="130" t="s">
        <v>63</v>
      </c>
      <c r="B19" s="65"/>
      <c r="C19" s="141" t="s">
        <v>64</v>
      </c>
      <c r="D19" s="133">
        <f t="shared" ref="D19:I19" si="4">D11/D8</f>
        <v>2.6362038664323375E-2</v>
      </c>
      <c r="E19" s="133">
        <f t="shared" si="4"/>
        <v>0.91369153240116407</v>
      </c>
      <c r="F19" s="147">
        <f t="shared" si="4"/>
        <v>1.0219619326500733</v>
      </c>
      <c r="G19" s="147">
        <f t="shared" si="4"/>
        <v>1.8365122615803815</v>
      </c>
      <c r="H19" s="147">
        <f t="shared" si="4"/>
        <v>0.65231460674157304</v>
      </c>
      <c r="I19" s="147">
        <f t="shared" si="4"/>
        <v>1.1448925909688732</v>
      </c>
      <c r="J19" s="131">
        <f>J14/J8</f>
        <v>3.8325373201226159E-3</v>
      </c>
      <c r="K19" s="131">
        <f>K14/K8</f>
        <v>0.84798578447833883</v>
      </c>
      <c r="L19" s="131">
        <f>L14/L8</f>
        <v>-1.4456618624010002E-3</v>
      </c>
      <c r="M19" s="1"/>
      <c r="N19" s="1"/>
      <c r="O19" s="1"/>
      <c r="W19"/>
      <c r="X19"/>
      <c r="Y19"/>
      <c r="Z19"/>
      <c r="AA19"/>
      <c r="AB19"/>
    </row>
    <row r="20" spans="1:46" ht="28.5" customHeight="1" x14ac:dyDescent="0.25">
      <c r="A20" s="1"/>
      <c r="B20" s="46"/>
      <c r="C20" s="141" t="s">
        <v>65</v>
      </c>
      <c r="D20" s="133">
        <f t="shared" ref="D20:I20" si="5">D11/D9</f>
        <v>0.17055532814845137</v>
      </c>
      <c r="E20" s="133">
        <f t="shared" si="5"/>
        <v>0.93604424777795836</v>
      </c>
      <c r="F20" s="133">
        <f t="shared" si="5"/>
        <v>0.98210376193579685</v>
      </c>
      <c r="G20" s="133">
        <f t="shared" si="5"/>
        <v>0.83480725118037291</v>
      </c>
      <c r="H20" s="133">
        <f t="shared" si="5"/>
        <v>0.90447128126078091</v>
      </c>
      <c r="I20" s="133">
        <f t="shared" si="5"/>
        <v>0.96661048308778663</v>
      </c>
      <c r="J20" s="100"/>
      <c r="K20" s="101"/>
      <c r="L20" s="100"/>
      <c r="M20" s="1"/>
      <c r="N20" s="1"/>
      <c r="O20" s="1"/>
      <c r="W20"/>
      <c r="X20"/>
      <c r="Y20"/>
      <c r="Z20"/>
      <c r="AA20"/>
      <c r="AB20"/>
    </row>
    <row r="21" spans="1:46" ht="28.5" customHeight="1" x14ac:dyDescent="0.25">
      <c r="A21" s="1"/>
      <c r="B21" s="46"/>
      <c r="C21" s="143" t="s">
        <v>66</v>
      </c>
      <c r="D21" s="144">
        <f t="shared" ref="D21:I21" si="6">D14/D8</f>
        <v>9.3145869947275917E-2</v>
      </c>
      <c r="E21" s="144">
        <f t="shared" si="6"/>
        <v>0.9798424302647456</v>
      </c>
      <c r="F21" s="144">
        <f t="shared" si="6"/>
        <v>1.3361639824304539</v>
      </c>
      <c r="G21" s="144">
        <f t="shared" si="6"/>
        <v>1.8583106267029972</v>
      </c>
      <c r="H21" s="144">
        <f t="shared" si="6"/>
        <v>0.70408988764044944</v>
      </c>
      <c r="I21" s="144">
        <f t="shared" si="6"/>
        <v>1.2055567733450241</v>
      </c>
      <c r="J21" s="100"/>
      <c r="K21" s="101"/>
      <c r="L21" s="100"/>
      <c r="M21" s="1"/>
      <c r="N21" s="1"/>
      <c r="O21" s="1"/>
      <c r="W21"/>
      <c r="X21"/>
      <c r="Y21"/>
      <c r="Z21"/>
      <c r="AA21"/>
      <c r="AB21"/>
    </row>
    <row r="22" spans="1:46" ht="28.5" customHeight="1" thickBot="1" x14ac:dyDescent="0.3">
      <c r="A22" s="1"/>
      <c r="B22" s="46"/>
      <c r="C22" s="142" t="s">
        <v>67</v>
      </c>
      <c r="D22" s="140">
        <f t="shared" ref="D22:I22" si="7">D14/D9</f>
        <v>0.60262882612452817</v>
      </c>
      <c r="E22" s="140">
        <f t="shared" si="7"/>
        <v>1.0038134732055244</v>
      </c>
      <c r="F22" s="140">
        <f t="shared" si="7"/>
        <v>1.284051422840413</v>
      </c>
      <c r="G22" s="140">
        <f t="shared" si="7"/>
        <v>0.84471594258904203</v>
      </c>
      <c r="H22" s="140">
        <f t="shared" si="7"/>
        <v>0.97626065124923478</v>
      </c>
      <c r="I22" s="140">
        <f t="shared" si="7"/>
        <v>1.0178280689952239</v>
      </c>
      <c r="J22" s="100"/>
      <c r="K22" s="101"/>
      <c r="L22" s="100"/>
      <c r="M22" s="1"/>
      <c r="N22" s="1"/>
      <c r="O22" s="1"/>
      <c r="W22"/>
      <c r="X22"/>
      <c r="Y22"/>
      <c r="Z22"/>
      <c r="AA22"/>
      <c r="AB22"/>
    </row>
    <row r="23" spans="1:46" ht="28.5" customHeight="1" x14ac:dyDescent="0.4">
      <c r="A23" s="1"/>
      <c r="B23" s="46"/>
      <c r="C23" s="146" t="s">
        <v>100</v>
      </c>
      <c r="D23" s="235">
        <f t="shared" ref="D23:I23" si="8">D14/D10</f>
        <v>8.5064721413037378E-2</v>
      </c>
      <c r="E23" s="235">
        <f t="shared" si="8"/>
        <v>0.89483326964816934</v>
      </c>
      <c r="F23" s="236">
        <f t="shared" si="8"/>
        <v>1.2202410798451633</v>
      </c>
      <c r="G23" s="236">
        <f t="shared" si="8"/>
        <v>1.6970873303223721</v>
      </c>
      <c r="H23" s="236">
        <f t="shared" si="8"/>
        <v>0.64300446359858399</v>
      </c>
      <c r="I23" s="236">
        <f t="shared" si="8"/>
        <v>1.1009650898128076</v>
      </c>
      <c r="J23" s="100"/>
      <c r="K23" s="101"/>
      <c r="L23" s="100"/>
      <c r="M23" s="1"/>
      <c r="N23" s="1"/>
      <c r="O23" s="1"/>
      <c r="W23"/>
      <c r="X23"/>
      <c r="Y23"/>
      <c r="Z23"/>
      <c r="AA23"/>
      <c r="AB23"/>
    </row>
    <row r="24" spans="1:46" ht="28.5" customHeight="1" thickBot="1" x14ac:dyDescent="0.3">
      <c r="A24" s="1"/>
      <c r="B24" s="46"/>
      <c r="C24" s="145" t="s">
        <v>101</v>
      </c>
      <c r="D24" s="237">
        <f t="shared" ref="D24:I24" si="9">D10-D14</f>
        <v>570.05499999999995</v>
      </c>
      <c r="E24" s="237">
        <f t="shared" si="9"/>
        <v>3244.9100000000035</v>
      </c>
      <c r="F24" s="181">
        <f t="shared" si="9"/>
        <v>-823.57499999999982</v>
      </c>
      <c r="G24" s="181">
        <f t="shared" si="9"/>
        <v>-280.13500000000005</v>
      </c>
      <c r="H24" s="238">
        <f t="shared" si="9"/>
        <v>4348.875</v>
      </c>
      <c r="I24" s="181">
        <f t="shared" si="9"/>
        <v>-2017.4400000000023</v>
      </c>
      <c r="J24" s="131"/>
      <c r="K24" s="131"/>
      <c r="L24" s="131"/>
      <c r="M24" s="1"/>
      <c r="N24" s="1"/>
      <c r="O24" s="1"/>
      <c r="W24"/>
      <c r="X24"/>
      <c r="Y24"/>
      <c r="Z24"/>
      <c r="AA24"/>
      <c r="AB24"/>
    </row>
    <row r="25" spans="1:46" s="1" customFormat="1" ht="26.25" x14ac:dyDescent="0.25">
      <c r="A25" s="130" t="s">
        <v>97</v>
      </c>
      <c r="B25" s="128" t="s">
        <v>98</v>
      </c>
      <c r="C25" s="342">
        <f>SUM(D25:I25)</f>
        <v>3413.5</v>
      </c>
      <c r="D25" s="243">
        <f>16.5-15</f>
        <v>1.5</v>
      </c>
      <c r="E25" s="243">
        <v>1857</v>
      </c>
      <c r="F25" s="243">
        <v>0</v>
      </c>
      <c r="G25" s="243">
        <v>-8</v>
      </c>
      <c r="H25" s="243">
        <v>18</v>
      </c>
      <c r="I25" s="243">
        <v>1545</v>
      </c>
      <c r="J25" s="178"/>
      <c r="K25" s="178"/>
      <c r="L25" s="178"/>
    </row>
    <row r="26" spans="1:46" s="1" customFormat="1" ht="26.25" x14ac:dyDescent="0.25">
      <c r="A26" s="47"/>
      <c r="B26" s="128" t="s">
        <v>99</v>
      </c>
      <c r="C26" s="342">
        <f>SUM(D26:I26)</f>
        <v>6795</v>
      </c>
      <c r="D26" s="66">
        <v>15</v>
      </c>
      <c r="E26" s="66">
        <v>2144</v>
      </c>
      <c r="F26" s="66">
        <v>0</v>
      </c>
      <c r="G26" s="66">
        <v>-52</v>
      </c>
      <c r="H26" s="66">
        <v>4688</v>
      </c>
      <c r="I26" s="66">
        <v>0</v>
      </c>
      <c r="J26" s="178"/>
      <c r="K26" s="178"/>
      <c r="L26" s="178"/>
    </row>
    <row r="27" spans="1:46" s="1" customFormat="1" ht="27" thickBot="1" x14ac:dyDescent="0.3">
      <c r="A27" s="47"/>
      <c r="B27" s="128"/>
      <c r="C27" s="145" t="s">
        <v>45</v>
      </c>
      <c r="D27" s="244">
        <f>D24-D25-D26</f>
        <v>553.55499999999995</v>
      </c>
      <c r="E27" s="244">
        <f t="shared" ref="E27:I27" si="10">E24-E25-E26</f>
        <v>-756.08999999999651</v>
      </c>
      <c r="F27" s="244">
        <f t="shared" si="10"/>
        <v>-823.57499999999982</v>
      </c>
      <c r="G27" s="244">
        <f t="shared" si="10"/>
        <v>-220.13500000000005</v>
      </c>
      <c r="H27" s="244">
        <f t="shared" si="10"/>
        <v>-357.125</v>
      </c>
      <c r="I27" s="245">
        <f t="shared" si="10"/>
        <v>-3562.4400000000023</v>
      </c>
      <c r="J27" s="178"/>
      <c r="K27" s="178"/>
      <c r="L27" s="178"/>
    </row>
    <row r="28" spans="1:46" ht="31.5" customHeight="1" thickBot="1" x14ac:dyDescent="0.3">
      <c r="A28" s="367" t="s">
        <v>46</v>
      </c>
      <c r="B28" s="368"/>
      <c r="C28" s="369">
        <v>2</v>
      </c>
      <c r="D28" s="223" t="s">
        <v>76</v>
      </c>
      <c r="E28" s="223" t="s">
        <v>77</v>
      </c>
      <c r="F28" s="223" t="s">
        <v>77</v>
      </c>
      <c r="G28" s="223" t="s">
        <v>76</v>
      </c>
      <c r="H28" s="223" t="s">
        <v>77</v>
      </c>
      <c r="I28" s="191" t="s">
        <v>128</v>
      </c>
      <c r="J28" s="62"/>
      <c r="K28" s="62"/>
      <c r="L28" s="62"/>
      <c r="M28" s="1"/>
      <c r="O28" s="1"/>
      <c r="Q28" s="172"/>
      <c r="R28" s="172"/>
      <c r="AC28" s="1"/>
      <c r="AD28" s="1"/>
      <c r="AE28" s="1"/>
      <c r="AF28" s="1"/>
      <c r="AG28" s="1"/>
      <c r="AH28" s="1"/>
      <c r="AI28" s="1"/>
      <c r="AJ28" s="1"/>
      <c r="AK28" s="1"/>
      <c r="AL28" s="1"/>
      <c r="AM28" s="1"/>
      <c r="AN28" s="1"/>
      <c r="AO28" s="1"/>
      <c r="AP28" s="1"/>
      <c r="AQ28" s="1"/>
      <c r="AR28" s="1"/>
      <c r="AS28" s="1"/>
      <c r="AT28" s="1"/>
    </row>
    <row r="29" spans="1:46" s="73" customFormat="1" ht="27" thickBot="1" x14ac:dyDescent="0.45">
      <c r="A29" s="188" t="s">
        <v>110</v>
      </c>
      <c r="B29" s="189"/>
      <c r="C29" s="370"/>
      <c r="D29" s="153" t="s">
        <v>312</v>
      </c>
      <c r="E29" s="153" t="s">
        <v>313</v>
      </c>
      <c r="F29" s="153" t="s">
        <v>315</v>
      </c>
      <c r="G29" s="153"/>
      <c r="H29" s="153" t="s">
        <v>319</v>
      </c>
      <c r="I29" s="80" t="s">
        <v>317</v>
      </c>
      <c r="J29" s="186"/>
      <c r="K29" s="82"/>
      <c r="L29" s="82"/>
      <c r="M29" s="184"/>
      <c r="N29" s="184"/>
      <c r="O29" s="184"/>
      <c r="P29" s="185"/>
      <c r="Q29" s="173"/>
      <c r="R29" s="173"/>
    </row>
    <row r="30" spans="1:46" s="73" customFormat="1" ht="27" thickBot="1" x14ac:dyDescent="0.45">
      <c r="A30" s="362" t="s">
        <v>112</v>
      </c>
      <c r="B30" s="363"/>
      <c r="C30" s="370"/>
      <c r="D30" s="153"/>
      <c r="E30" s="224" t="s">
        <v>288</v>
      </c>
      <c r="F30" s="224" t="s">
        <v>287</v>
      </c>
      <c r="G30" s="153"/>
      <c r="H30" s="224" t="s">
        <v>318</v>
      </c>
      <c r="I30" s="80"/>
      <c r="J30" s="174"/>
      <c r="K30" s="174"/>
      <c r="L30" s="174"/>
      <c r="M30" s="184"/>
      <c r="N30" s="184"/>
      <c r="O30" s="184"/>
      <c r="P30" s="185"/>
      <c r="Q30" s="173"/>
      <c r="R30" s="173"/>
    </row>
    <row r="31" spans="1:46" s="73" customFormat="1" ht="27" thickBot="1" x14ac:dyDescent="0.45">
      <c r="A31" s="372" t="s">
        <v>111</v>
      </c>
      <c r="B31" s="373"/>
      <c r="C31" s="371"/>
      <c r="D31" s="225"/>
      <c r="E31" s="224" t="s">
        <v>314</v>
      </c>
      <c r="F31" s="226" t="s">
        <v>316</v>
      </c>
      <c r="G31" s="225"/>
      <c r="H31" s="226"/>
      <c r="I31" s="193"/>
      <c r="J31" s="174"/>
      <c r="K31" s="174"/>
      <c r="L31" s="174"/>
      <c r="M31" s="72"/>
      <c r="N31" s="72"/>
      <c r="O31" s="72"/>
      <c r="Q31" s="173"/>
      <c r="R31" s="173"/>
    </row>
    <row r="32" spans="1:46" ht="71.25" customHeight="1" thickBot="1" x14ac:dyDescent="0.3">
      <c r="A32" s="360" t="s">
        <v>36</v>
      </c>
      <c r="B32" s="361"/>
      <c r="C32" s="108"/>
      <c r="D32" s="187"/>
      <c r="E32" s="187"/>
      <c r="F32" s="187"/>
      <c r="G32" s="187"/>
      <c r="H32" s="187"/>
      <c r="I32" s="187"/>
      <c r="J32" s="109"/>
      <c r="K32" s="109"/>
      <c r="L32" s="110"/>
      <c r="M32" s="41" t="s">
        <v>78</v>
      </c>
      <c r="N32" s="41" t="s">
        <v>37</v>
      </c>
      <c r="O32" s="41" t="s">
        <v>79</v>
      </c>
      <c r="P32" s="86" t="s">
        <v>80</v>
      </c>
      <c r="Q32" s="172"/>
      <c r="R32" s="172"/>
      <c r="AC32" s="1"/>
      <c r="AD32" s="1"/>
      <c r="AE32" s="1"/>
      <c r="AF32" s="1"/>
      <c r="AG32" s="1"/>
      <c r="AH32" s="1"/>
      <c r="AI32" s="1"/>
      <c r="AJ32" s="1"/>
      <c r="AK32" s="1"/>
      <c r="AL32" s="1"/>
      <c r="AM32" s="1"/>
      <c r="AN32" s="1"/>
      <c r="AO32" s="1"/>
      <c r="AP32" s="1"/>
      <c r="AQ32" s="1"/>
      <c r="AR32" s="1"/>
      <c r="AS32" s="1"/>
      <c r="AT32" s="1"/>
    </row>
    <row r="33" spans="1:46" ht="63" customHeight="1" x14ac:dyDescent="0.25">
      <c r="A33" s="84"/>
      <c r="B33" s="85"/>
      <c r="C33" s="107" t="s">
        <v>84</v>
      </c>
      <c r="D33" s="69" t="s">
        <v>28</v>
      </c>
      <c r="E33" s="1"/>
      <c r="F33" s="1"/>
      <c r="G33" s="1"/>
      <c r="H33" s="1"/>
      <c r="I33" s="1"/>
      <c r="J33" s="1"/>
      <c r="K33" s="1"/>
      <c r="L33" s="1"/>
      <c r="M33" s="10"/>
      <c r="N33" s="9"/>
      <c r="O33" s="11"/>
      <c r="P33" s="10"/>
      <c r="Q33" s="345"/>
      <c r="R33" s="345"/>
      <c r="AC33" s="1"/>
      <c r="AD33" s="1"/>
      <c r="AE33" s="1"/>
      <c r="AF33" s="1"/>
      <c r="AG33" s="1"/>
      <c r="AH33" s="1"/>
      <c r="AI33" s="1"/>
      <c r="AJ33" s="1"/>
      <c r="AK33" s="1"/>
      <c r="AL33" s="1"/>
      <c r="AM33" s="1"/>
      <c r="AN33" s="1"/>
      <c r="AO33" s="1"/>
      <c r="AP33" s="1"/>
      <c r="AQ33" s="1"/>
      <c r="AR33" s="1"/>
      <c r="AS33" s="1"/>
      <c r="AT33" s="1"/>
    </row>
    <row r="34" spans="1:46" ht="45" x14ac:dyDescent="0.25">
      <c r="A34" s="350" t="s">
        <v>13</v>
      </c>
      <c r="B34" s="351"/>
      <c r="C34" s="55" t="s">
        <v>83</v>
      </c>
      <c r="D34" s="227" t="s">
        <v>68</v>
      </c>
      <c r="E34" s="227" t="s">
        <v>68</v>
      </c>
      <c r="F34" s="227" t="s">
        <v>68</v>
      </c>
      <c r="G34" s="227" t="s">
        <v>68</v>
      </c>
      <c r="H34" s="227" t="s">
        <v>68</v>
      </c>
      <c r="I34" s="209" t="s">
        <v>68</v>
      </c>
      <c r="J34" s="40"/>
      <c r="K34" s="80"/>
      <c r="L34" s="40"/>
      <c r="M34" s="3" t="s">
        <v>85</v>
      </c>
      <c r="N34" s="159" t="s">
        <v>244</v>
      </c>
      <c r="O34" s="284" t="s">
        <v>187</v>
      </c>
      <c r="P34" s="285" t="s">
        <v>197</v>
      </c>
      <c r="Q34" s="172"/>
      <c r="R34" s="172"/>
      <c r="AC34" s="1"/>
      <c r="AD34" s="1"/>
      <c r="AE34" s="1"/>
      <c r="AF34" s="1"/>
      <c r="AG34" s="1"/>
      <c r="AH34" s="1"/>
      <c r="AI34" s="1"/>
      <c r="AJ34" s="1"/>
      <c r="AK34" s="1"/>
      <c r="AL34" s="1"/>
      <c r="AM34" s="1"/>
      <c r="AN34" s="1"/>
      <c r="AO34" s="1"/>
      <c r="AP34" s="1"/>
      <c r="AQ34" s="1"/>
      <c r="AR34" s="1"/>
      <c r="AS34" s="1"/>
      <c r="AT34" s="1"/>
    </row>
    <row r="35" spans="1:46" ht="42" x14ac:dyDescent="0.25">
      <c r="A35" s="352"/>
      <c r="B35" s="351"/>
      <c r="C35" s="56" t="s">
        <v>81</v>
      </c>
      <c r="D35" s="229" t="s">
        <v>73</v>
      </c>
      <c r="E35" s="229" t="s">
        <v>73</v>
      </c>
      <c r="F35" s="227" t="s">
        <v>73</v>
      </c>
      <c r="G35" s="227" t="s">
        <v>73</v>
      </c>
      <c r="H35" s="227" t="s">
        <v>73</v>
      </c>
      <c r="I35" s="209" t="s">
        <v>73</v>
      </c>
      <c r="J35" s="34"/>
      <c r="K35" s="80"/>
      <c r="L35" s="34"/>
      <c r="M35" s="3" t="s">
        <v>85</v>
      </c>
      <c r="N35" s="203" t="s">
        <v>188</v>
      </c>
      <c r="O35" s="284" t="s">
        <v>189</v>
      </c>
      <c r="P35" s="285" t="s">
        <v>87</v>
      </c>
      <c r="Q35" s="345"/>
      <c r="R35" s="345"/>
      <c r="AC35" s="1"/>
      <c r="AD35" s="1"/>
      <c r="AE35" s="1"/>
      <c r="AF35" s="1"/>
      <c r="AG35" s="1"/>
      <c r="AH35" s="1"/>
      <c r="AI35" s="1"/>
      <c r="AJ35" s="1"/>
      <c r="AK35" s="1"/>
      <c r="AL35" s="1"/>
      <c r="AM35" s="1"/>
      <c r="AN35" s="1"/>
      <c r="AO35" s="1"/>
      <c r="AP35" s="1"/>
      <c r="AQ35" s="1"/>
      <c r="AR35" s="1"/>
      <c r="AS35" s="1"/>
      <c r="AT35" s="1"/>
    </row>
    <row r="36" spans="1:46" ht="45" x14ac:dyDescent="0.25">
      <c r="A36" s="352"/>
      <c r="B36" s="351"/>
      <c r="C36" s="55" t="s">
        <v>82</v>
      </c>
      <c r="D36" s="229" t="s">
        <v>73</v>
      </c>
      <c r="E36" s="229" t="s">
        <v>73</v>
      </c>
      <c r="F36" s="227" t="s">
        <v>73</v>
      </c>
      <c r="G36" s="227" t="s">
        <v>73</v>
      </c>
      <c r="H36" s="227" t="s">
        <v>73</v>
      </c>
      <c r="I36" s="209" t="s">
        <v>73</v>
      </c>
      <c r="J36" s="35"/>
      <c r="K36" s="81"/>
      <c r="L36" s="35"/>
      <c r="M36" s="3" t="s">
        <v>85</v>
      </c>
      <c r="N36" s="203" t="s">
        <v>268</v>
      </c>
      <c r="O36" s="202" t="s">
        <v>161</v>
      </c>
      <c r="P36" s="285" t="s">
        <v>197</v>
      </c>
      <c r="Q36" s="172"/>
      <c r="R36" s="172"/>
      <c r="AC36" s="1"/>
      <c r="AD36" s="1"/>
      <c r="AE36" s="1"/>
      <c r="AF36" s="1"/>
      <c r="AG36" s="1"/>
      <c r="AH36" s="1"/>
      <c r="AI36" s="1"/>
      <c r="AJ36" s="1"/>
      <c r="AK36" s="1"/>
      <c r="AL36" s="1"/>
      <c r="AM36" s="1"/>
      <c r="AN36" s="1"/>
      <c r="AO36" s="1"/>
      <c r="AP36" s="1"/>
      <c r="AQ36" s="1"/>
      <c r="AR36" s="1"/>
      <c r="AS36" s="1"/>
      <c r="AT36" s="1"/>
    </row>
    <row r="37" spans="1:46" ht="21.75" customHeight="1" x14ac:dyDescent="0.25">
      <c r="A37" s="1"/>
      <c r="B37" s="1"/>
      <c r="D37" s="4"/>
      <c r="E37" s="4"/>
      <c r="F37" s="7"/>
      <c r="G37" s="116"/>
      <c r="H37" s="4"/>
      <c r="I37" s="7"/>
      <c r="J37" s="4"/>
      <c r="K37" s="7"/>
      <c r="L37" s="4"/>
      <c r="M37" s="5"/>
      <c r="N37" s="5"/>
      <c r="O37" s="6"/>
      <c r="P37" s="288"/>
      <c r="Q37" s="172"/>
      <c r="R37" s="172"/>
      <c r="AC37" s="1"/>
      <c r="AD37" s="1"/>
      <c r="AE37" s="1"/>
      <c r="AF37" s="1"/>
      <c r="AG37" s="1"/>
      <c r="AH37" s="1"/>
      <c r="AI37" s="1"/>
      <c r="AJ37" s="1"/>
      <c r="AK37" s="1"/>
      <c r="AL37" s="1"/>
      <c r="AM37" s="1"/>
      <c r="AN37" s="1"/>
      <c r="AO37" s="1"/>
      <c r="AP37" s="1"/>
      <c r="AQ37" s="1"/>
      <c r="AR37" s="1"/>
      <c r="AS37" s="1"/>
      <c r="AT37" s="1"/>
    </row>
    <row r="38" spans="1:46" ht="34.5" x14ac:dyDescent="0.25">
      <c r="A38" s="1"/>
      <c r="B38" s="1"/>
      <c r="C38" s="79" t="s">
        <v>92</v>
      </c>
      <c r="D38" s="69" t="s">
        <v>28</v>
      </c>
      <c r="E38" s="1"/>
      <c r="F38" s="9"/>
      <c r="G38" s="117"/>
      <c r="H38" s="1"/>
      <c r="I38" s="9"/>
      <c r="J38" s="1"/>
      <c r="L38" s="1"/>
      <c r="M38" s="10"/>
      <c r="N38" s="10"/>
      <c r="O38" s="11"/>
      <c r="P38" s="288"/>
      <c r="Q38" s="345"/>
      <c r="R38" s="345"/>
      <c r="AC38" s="1"/>
      <c r="AD38" s="1"/>
      <c r="AE38" s="1"/>
      <c r="AF38" s="1"/>
      <c r="AG38" s="1"/>
      <c r="AH38" s="1"/>
      <c r="AI38" s="1"/>
      <c r="AJ38" s="1"/>
      <c r="AK38" s="1"/>
      <c r="AL38" s="1"/>
      <c r="AM38" s="1"/>
      <c r="AN38" s="1"/>
      <c r="AO38" s="1"/>
      <c r="AP38" s="1"/>
      <c r="AQ38" s="1"/>
      <c r="AR38" s="1"/>
      <c r="AS38" s="1"/>
      <c r="AT38" s="1"/>
    </row>
    <row r="39" spans="1:46" ht="45" customHeight="1" x14ac:dyDescent="0.25">
      <c r="A39" s="353" t="s">
        <v>7</v>
      </c>
      <c r="B39" s="354"/>
      <c r="C39" s="218" t="s">
        <v>116</v>
      </c>
      <c r="D39" s="228" t="s">
        <v>69</v>
      </c>
      <c r="E39" s="228" t="s">
        <v>69</v>
      </c>
      <c r="F39" s="227" t="s">
        <v>69</v>
      </c>
      <c r="G39" s="227" t="s">
        <v>69</v>
      </c>
      <c r="H39" s="227" t="s">
        <v>69</v>
      </c>
      <c r="I39" s="209" t="s">
        <v>69</v>
      </c>
      <c r="J39" s="26"/>
      <c r="K39" s="80"/>
      <c r="L39" s="26"/>
      <c r="M39" s="3" t="s">
        <v>179</v>
      </c>
      <c r="N39" s="203" t="s">
        <v>93</v>
      </c>
      <c r="O39" s="385" t="s">
        <v>192</v>
      </c>
      <c r="P39" s="285" t="s">
        <v>87</v>
      </c>
      <c r="Q39" s="172"/>
      <c r="R39" s="172"/>
      <c r="AC39" s="1"/>
      <c r="AD39" s="1"/>
      <c r="AE39" s="1"/>
      <c r="AF39" s="1"/>
      <c r="AG39" s="1"/>
      <c r="AH39" s="1"/>
      <c r="AI39" s="1"/>
      <c r="AJ39" s="1"/>
      <c r="AK39" s="1"/>
      <c r="AL39" s="1"/>
      <c r="AM39" s="1"/>
      <c r="AN39" s="1"/>
      <c r="AO39" s="1"/>
      <c r="AP39" s="1"/>
      <c r="AQ39" s="1"/>
      <c r="AR39" s="1"/>
      <c r="AS39" s="1"/>
      <c r="AT39" s="1"/>
    </row>
    <row r="40" spans="1:46" ht="60" x14ac:dyDescent="0.25">
      <c r="A40" s="353"/>
      <c r="B40" s="354"/>
      <c r="C40" s="218" t="s">
        <v>117</v>
      </c>
      <c r="D40" s="233" t="s">
        <v>73</v>
      </c>
      <c r="E40" s="233" t="s">
        <v>73</v>
      </c>
      <c r="F40" s="227" t="s">
        <v>73</v>
      </c>
      <c r="G40" s="227" t="s">
        <v>73</v>
      </c>
      <c r="H40" s="227" t="s">
        <v>73</v>
      </c>
      <c r="I40" s="210" t="s">
        <v>73</v>
      </c>
      <c r="J40" s="36"/>
      <c r="K40" s="80"/>
      <c r="L40" s="36"/>
      <c r="M40" s="3" t="s">
        <v>179</v>
      </c>
      <c r="N40" s="203" t="s">
        <v>190</v>
      </c>
      <c r="O40" s="386"/>
      <c r="P40" s="285" t="s">
        <v>87</v>
      </c>
      <c r="Q40" s="172"/>
      <c r="R40" s="172"/>
      <c r="AC40" s="1"/>
      <c r="AD40" s="1"/>
      <c r="AE40" s="1"/>
      <c r="AF40" s="1"/>
      <c r="AG40" s="1"/>
      <c r="AH40" s="1"/>
      <c r="AI40" s="1"/>
      <c r="AJ40" s="1"/>
      <c r="AK40" s="1"/>
      <c r="AL40" s="1"/>
      <c r="AM40" s="1"/>
      <c r="AN40" s="1"/>
      <c r="AO40" s="1"/>
      <c r="AP40" s="1"/>
      <c r="AQ40" s="1"/>
      <c r="AR40" s="1"/>
      <c r="AS40" s="1"/>
      <c r="AT40" s="1"/>
    </row>
    <row r="41" spans="1:46" ht="30" x14ac:dyDescent="0.25">
      <c r="A41" s="353"/>
      <c r="B41" s="354"/>
      <c r="C41" s="219" t="s">
        <v>115</v>
      </c>
      <c r="D41" s="233" t="s">
        <v>73</v>
      </c>
      <c r="E41" s="233" t="s">
        <v>73</v>
      </c>
      <c r="F41" s="227" t="s">
        <v>73</v>
      </c>
      <c r="G41" s="227" t="s">
        <v>73</v>
      </c>
      <c r="H41" s="227" t="s">
        <v>73</v>
      </c>
      <c r="I41" s="210" t="s">
        <v>73</v>
      </c>
      <c r="J41" s="27"/>
      <c r="K41" s="81"/>
      <c r="L41" s="27"/>
      <c r="M41" s="3" t="s">
        <v>179</v>
      </c>
      <c r="N41" s="159" t="s">
        <v>144</v>
      </c>
      <c r="O41" s="386"/>
      <c r="P41" s="285" t="s">
        <v>87</v>
      </c>
      <c r="Q41" s="172"/>
      <c r="R41" s="172"/>
      <c r="AC41" s="1"/>
      <c r="AD41" s="1"/>
      <c r="AE41" s="1"/>
      <c r="AF41" s="1"/>
      <c r="AG41" s="1"/>
      <c r="AH41" s="1"/>
      <c r="AI41" s="1"/>
      <c r="AJ41" s="1"/>
      <c r="AK41" s="1"/>
      <c r="AL41" s="1"/>
      <c r="AM41" s="1"/>
      <c r="AN41" s="1"/>
      <c r="AO41" s="1"/>
      <c r="AP41" s="1"/>
      <c r="AQ41" s="1"/>
      <c r="AR41" s="1"/>
      <c r="AS41" s="1"/>
      <c r="AT41" s="1"/>
    </row>
    <row r="42" spans="1:46" ht="63" x14ac:dyDescent="0.25">
      <c r="A42" s="353"/>
      <c r="B42" s="354"/>
      <c r="C42" s="221" t="s">
        <v>114</v>
      </c>
      <c r="D42" s="233" t="s">
        <v>73</v>
      </c>
      <c r="E42" s="233" t="s">
        <v>73</v>
      </c>
      <c r="F42" s="227" t="s">
        <v>73</v>
      </c>
      <c r="G42" s="227" t="s">
        <v>73</v>
      </c>
      <c r="H42" s="227" t="s">
        <v>73</v>
      </c>
      <c r="I42" s="210" t="s">
        <v>73</v>
      </c>
      <c r="J42" s="27"/>
      <c r="K42" s="80"/>
      <c r="L42" s="27"/>
      <c r="M42" s="3" t="s">
        <v>179</v>
      </c>
      <c r="N42" s="203" t="s">
        <v>191</v>
      </c>
      <c r="O42" s="386"/>
      <c r="P42" s="285" t="s">
        <v>87</v>
      </c>
      <c r="Q42" s="172"/>
      <c r="R42" s="172"/>
      <c r="AC42" s="1"/>
      <c r="AD42" s="1"/>
      <c r="AE42" s="1"/>
      <c r="AF42" s="1"/>
      <c r="AG42" s="1"/>
      <c r="AH42" s="1"/>
      <c r="AI42" s="1"/>
      <c r="AJ42" s="1"/>
      <c r="AK42" s="1"/>
      <c r="AL42" s="1"/>
      <c r="AM42" s="1"/>
      <c r="AN42" s="1"/>
      <c r="AO42" s="1"/>
      <c r="AP42" s="1"/>
      <c r="AQ42" s="1"/>
      <c r="AR42" s="1"/>
      <c r="AS42" s="1"/>
      <c r="AT42" s="1"/>
    </row>
    <row r="43" spans="1:46" ht="45" x14ac:dyDescent="0.25">
      <c r="A43" s="353"/>
      <c r="B43" s="354"/>
      <c r="C43" s="220" t="s">
        <v>113</v>
      </c>
      <c r="D43" s="227" t="s">
        <v>73</v>
      </c>
      <c r="E43" s="227" t="s">
        <v>73</v>
      </c>
      <c r="F43" s="227" t="s">
        <v>73</v>
      </c>
      <c r="G43" s="227" t="s">
        <v>73</v>
      </c>
      <c r="H43" s="227" t="s">
        <v>73</v>
      </c>
      <c r="I43" s="205" t="s">
        <v>73</v>
      </c>
      <c r="J43" s="28"/>
      <c r="K43" s="80"/>
      <c r="L43" s="28"/>
      <c r="M43" s="3" t="s">
        <v>179</v>
      </c>
      <c r="N43" s="159" t="s">
        <v>145</v>
      </c>
      <c r="O43" s="387"/>
      <c r="P43" s="285" t="s">
        <v>87</v>
      </c>
      <c r="Q43" s="172"/>
      <c r="R43" s="172"/>
      <c r="AC43" s="1"/>
      <c r="AD43" s="1"/>
      <c r="AE43" s="1"/>
      <c r="AF43" s="1"/>
      <c r="AG43" s="1"/>
      <c r="AH43" s="1"/>
      <c r="AI43" s="1"/>
      <c r="AJ43" s="1"/>
      <c r="AK43" s="1"/>
      <c r="AL43" s="1"/>
      <c r="AM43" s="1"/>
      <c r="AN43" s="1"/>
      <c r="AO43" s="1"/>
      <c r="AP43" s="1"/>
      <c r="AQ43" s="1"/>
      <c r="AR43" s="1"/>
      <c r="AS43" s="1"/>
      <c r="AT43" s="1"/>
    </row>
    <row r="44" spans="1:46" ht="21" customHeight="1" x14ac:dyDescent="0.25">
      <c r="A44" s="177"/>
      <c r="B44" s="195"/>
      <c r="C44" s="83"/>
      <c r="D44" s="198"/>
      <c r="E44" s="198"/>
      <c r="F44" s="198"/>
      <c r="G44" s="199"/>
      <c r="H44" s="198"/>
      <c r="I44" s="199"/>
      <c r="J44" s="196"/>
      <c r="K44" s="183"/>
      <c r="L44" s="196"/>
      <c r="M44" s="200"/>
      <c r="N44" s="200"/>
      <c r="O44" s="201"/>
      <c r="P44" s="292"/>
      <c r="Q44" s="172"/>
      <c r="R44" s="172"/>
      <c r="AC44" s="1"/>
      <c r="AD44" s="1"/>
      <c r="AE44" s="1"/>
      <c r="AF44" s="1"/>
      <c r="AG44" s="1"/>
      <c r="AH44" s="1"/>
      <c r="AI44" s="1"/>
      <c r="AJ44" s="1"/>
      <c r="AK44" s="1"/>
      <c r="AL44" s="1"/>
      <c r="AM44" s="1"/>
      <c r="AN44" s="1"/>
      <c r="AO44" s="1"/>
      <c r="AP44" s="1"/>
      <c r="AQ44" s="1"/>
      <c r="AR44" s="1"/>
      <c r="AS44" s="1"/>
      <c r="AT44" s="1"/>
    </row>
    <row r="45" spans="1:46" ht="21" x14ac:dyDescent="0.25">
      <c r="A45" s="1"/>
      <c r="B45" s="1"/>
      <c r="C45" s="8"/>
      <c r="D45" s="69" t="s">
        <v>41</v>
      </c>
      <c r="E45" s="8"/>
      <c r="F45" s="17"/>
      <c r="G45" s="11"/>
      <c r="H45" s="8"/>
      <c r="I45" s="6"/>
      <c r="J45" s="8"/>
      <c r="L45" s="8"/>
      <c r="M45" s="5"/>
      <c r="N45" s="5"/>
      <c r="O45" s="5"/>
      <c r="P45" s="288"/>
      <c r="Q45" s="172"/>
      <c r="R45" s="172"/>
      <c r="AC45" s="1"/>
      <c r="AD45" s="1"/>
      <c r="AE45" s="1"/>
      <c r="AF45" s="1"/>
      <c r="AG45" s="1"/>
      <c r="AH45" s="1"/>
      <c r="AI45" s="1"/>
      <c r="AJ45" s="1"/>
      <c r="AK45" s="1"/>
      <c r="AL45" s="1"/>
      <c r="AM45" s="1"/>
      <c r="AN45" s="1"/>
      <c r="AO45" s="1"/>
      <c r="AP45" s="1"/>
      <c r="AQ45" s="1"/>
      <c r="AR45" s="1"/>
      <c r="AS45" s="1"/>
      <c r="AT45" s="1"/>
    </row>
    <row r="46" spans="1:46" ht="75" x14ac:dyDescent="0.25">
      <c r="A46" s="353" t="s">
        <v>3</v>
      </c>
      <c r="B46" s="354"/>
      <c r="C46" s="59" t="s">
        <v>4</v>
      </c>
      <c r="D46" s="228" t="s">
        <v>69</v>
      </c>
      <c r="E46" s="228" t="s">
        <v>69</v>
      </c>
      <c r="F46" s="227" t="s">
        <v>69</v>
      </c>
      <c r="G46" s="227" t="s">
        <v>69</v>
      </c>
      <c r="H46" s="227" t="s">
        <v>69</v>
      </c>
      <c r="I46" s="209" t="s">
        <v>69</v>
      </c>
      <c r="J46" s="164"/>
      <c r="K46" s="165"/>
      <c r="L46" s="164"/>
      <c r="M46" s="3" t="s">
        <v>85</v>
      </c>
      <c r="N46" s="203" t="s">
        <v>193</v>
      </c>
      <c r="O46" s="252" t="s">
        <v>194</v>
      </c>
      <c r="P46" s="285" t="s">
        <v>24</v>
      </c>
      <c r="Q46" s="172"/>
      <c r="R46" s="172"/>
      <c r="AC46" s="1"/>
      <c r="AD46" s="1"/>
      <c r="AE46" s="1"/>
      <c r="AF46" s="1"/>
      <c r="AG46" s="1"/>
      <c r="AH46" s="1"/>
      <c r="AI46" s="1"/>
      <c r="AJ46" s="1"/>
      <c r="AK46" s="1"/>
      <c r="AL46" s="1"/>
      <c r="AM46" s="1"/>
      <c r="AN46" s="1"/>
      <c r="AO46" s="1"/>
      <c r="AP46" s="1"/>
      <c r="AQ46" s="1"/>
      <c r="AR46" s="1"/>
      <c r="AS46" s="1"/>
      <c r="AT46" s="1"/>
    </row>
    <row r="47" spans="1:46" ht="30" x14ac:dyDescent="0.25">
      <c r="A47" s="353"/>
      <c r="B47" s="354"/>
      <c r="C47" s="83" t="s">
        <v>10</v>
      </c>
      <c r="D47" s="228" t="s">
        <v>69</v>
      </c>
      <c r="E47" s="228" t="s">
        <v>69</v>
      </c>
      <c r="F47" s="227" t="s">
        <v>69</v>
      </c>
      <c r="G47" s="227" t="s">
        <v>69</v>
      </c>
      <c r="H47" s="227" t="s">
        <v>69</v>
      </c>
      <c r="I47" s="209" t="s">
        <v>69</v>
      </c>
      <c r="J47" s="164"/>
      <c r="K47" s="165"/>
      <c r="L47" s="164"/>
      <c r="M47" s="3" t="s">
        <v>85</v>
      </c>
      <c r="N47" s="203" t="s">
        <v>195</v>
      </c>
      <c r="O47" s="324" t="s">
        <v>385</v>
      </c>
      <c r="P47" s="285" t="s">
        <v>24</v>
      </c>
      <c r="Q47" s="172"/>
      <c r="R47" s="172"/>
      <c r="AC47" s="1"/>
      <c r="AD47" s="1"/>
      <c r="AE47" s="1"/>
      <c r="AF47" s="1"/>
      <c r="AG47" s="1"/>
      <c r="AH47" s="1"/>
      <c r="AI47" s="1"/>
      <c r="AJ47" s="1"/>
      <c r="AK47" s="1"/>
      <c r="AL47" s="1"/>
      <c r="AM47" s="1"/>
      <c r="AN47" s="1"/>
      <c r="AO47" s="1"/>
      <c r="AP47" s="1"/>
      <c r="AQ47" s="1"/>
      <c r="AR47" s="1"/>
      <c r="AS47" s="1"/>
      <c r="AT47" s="1"/>
    </row>
    <row r="48" spans="1:46" ht="39.75" customHeight="1" x14ac:dyDescent="0.25">
      <c r="A48" s="353"/>
      <c r="B48" s="354"/>
      <c r="C48" s="59" t="str">
        <f t="shared" ref="C48:C50" si="11">C62</f>
        <v>Others Quota</v>
      </c>
      <c r="D48" s="228" t="s">
        <v>73</v>
      </c>
      <c r="E48" s="228" t="s">
        <v>73</v>
      </c>
      <c r="F48" s="227" t="s">
        <v>73</v>
      </c>
      <c r="G48" s="227" t="s">
        <v>73</v>
      </c>
      <c r="H48" s="227" t="s">
        <v>73</v>
      </c>
      <c r="I48" s="209" t="s">
        <v>73</v>
      </c>
      <c r="J48" s="164"/>
      <c r="K48" s="166"/>
      <c r="L48" s="164"/>
      <c r="M48" s="3" t="s">
        <v>85</v>
      </c>
      <c r="N48" s="203" t="s">
        <v>337</v>
      </c>
      <c r="O48" s="252" t="s">
        <v>120</v>
      </c>
      <c r="P48" s="285" t="s">
        <v>197</v>
      </c>
      <c r="Q48" s="172"/>
      <c r="R48" s="172"/>
      <c r="AC48" s="1"/>
      <c r="AD48" s="1"/>
      <c r="AE48" s="1"/>
      <c r="AF48" s="1"/>
      <c r="AG48" s="1"/>
      <c r="AH48" s="1"/>
      <c r="AI48" s="1"/>
      <c r="AJ48" s="1"/>
      <c r="AK48" s="1"/>
      <c r="AL48" s="1"/>
      <c r="AM48" s="1"/>
      <c r="AN48" s="1"/>
      <c r="AO48" s="1"/>
      <c r="AP48" s="1"/>
      <c r="AQ48" s="1"/>
      <c r="AR48" s="1"/>
      <c r="AS48" s="1"/>
      <c r="AT48" s="1"/>
    </row>
    <row r="49" spans="1:46" ht="90" x14ac:dyDescent="0.25">
      <c r="A49" s="353"/>
      <c r="B49" s="354"/>
      <c r="C49" s="60" t="str">
        <f t="shared" si="11"/>
        <v>Remove TAC</v>
      </c>
      <c r="D49" s="228" t="s">
        <v>68</v>
      </c>
      <c r="E49" s="228" t="s">
        <v>68</v>
      </c>
      <c r="F49" s="227" t="s">
        <v>68</v>
      </c>
      <c r="G49" s="227" t="s">
        <v>68</v>
      </c>
      <c r="H49" s="227" t="s">
        <v>68</v>
      </c>
      <c r="I49" s="209" t="s">
        <v>68</v>
      </c>
      <c r="J49" s="164"/>
      <c r="K49" s="165"/>
      <c r="L49" s="164"/>
      <c r="M49" s="3" t="s">
        <v>85</v>
      </c>
      <c r="N49" s="29" t="s">
        <v>85</v>
      </c>
      <c r="O49" s="252" t="s">
        <v>377</v>
      </c>
      <c r="P49" s="285" t="s">
        <v>197</v>
      </c>
      <c r="Q49" s="172"/>
      <c r="R49" s="172"/>
      <c r="AC49" s="1"/>
      <c r="AD49" s="1"/>
      <c r="AE49" s="1"/>
      <c r="AF49" s="1"/>
      <c r="AG49" s="1"/>
      <c r="AH49" s="1"/>
      <c r="AI49" s="1"/>
      <c r="AJ49" s="1"/>
      <c r="AK49" s="1"/>
      <c r="AL49" s="1"/>
      <c r="AM49" s="1"/>
      <c r="AN49" s="1"/>
      <c r="AO49" s="1"/>
      <c r="AP49" s="1"/>
      <c r="AQ49" s="1"/>
      <c r="AR49" s="1"/>
      <c r="AS49" s="1"/>
      <c r="AT49" s="1"/>
    </row>
    <row r="50" spans="1:46" ht="45" x14ac:dyDescent="0.25">
      <c r="A50" s="353"/>
      <c r="B50" s="354"/>
      <c r="C50" s="59" t="str">
        <f t="shared" si="11"/>
        <v xml:space="preserve">Merge TAC regions </v>
      </c>
      <c r="D50" s="228" t="s">
        <v>68</v>
      </c>
      <c r="E50" s="228" t="s">
        <v>68</v>
      </c>
      <c r="F50" s="227" t="s">
        <v>68</v>
      </c>
      <c r="G50" s="227" t="s">
        <v>68</v>
      </c>
      <c r="H50" s="227" t="s">
        <v>68</v>
      </c>
      <c r="I50" s="209" t="s">
        <v>68</v>
      </c>
      <c r="J50" s="164"/>
      <c r="K50" s="165"/>
      <c r="L50" s="164"/>
      <c r="M50" s="3" t="s">
        <v>85</v>
      </c>
      <c r="N50" s="29" t="s">
        <v>85</v>
      </c>
      <c r="O50" s="252" t="s">
        <v>342</v>
      </c>
      <c r="P50" s="285" t="s">
        <v>197</v>
      </c>
      <c r="Q50" s="172"/>
      <c r="R50" s="172"/>
      <c r="AC50" s="1"/>
      <c r="AD50" s="1"/>
      <c r="AE50" s="1"/>
      <c r="AF50" s="1"/>
      <c r="AG50" s="1"/>
      <c r="AH50" s="1"/>
      <c r="AI50" s="1"/>
      <c r="AJ50" s="1"/>
      <c r="AK50" s="1"/>
      <c r="AL50" s="1"/>
      <c r="AM50" s="1"/>
      <c r="AN50" s="1"/>
      <c r="AO50" s="1"/>
      <c r="AP50" s="1"/>
      <c r="AQ50" s="1"/>
      <c r="AR50" s="1"/>
      <c r="AS50" s="1"/>
      <c r="AT50" s="1"/>
    </row>
    <row r="51" spans="1:46" ht="21" customHeight="1" x14ac:dyDescent="0.25">
      <c r="A51" s="1"/>
      <c r="B51" s="1"/>
      <c r="C51" s="1"/>
      <c r="D51" s="1"/>
      <c r="E51" s="1"/>
      <c r="F51" s="6"/>
      <c r="G51" s="122"/>
      <c r="H51" s="1"/>
      <c r="I51" s="6"/>
      <c r="J51" s="1"/>
      <c r="K51" s="6"/>
      <c r="L51" s="1"/>
      <c r="M51" s="5"/>
      <c r="N51" s="5"/>
      <c r="O51" s="5"/>
      <c r="P51" s="297"/>
      <c r="Q51" s="172"/>
      <c r="R51" s="172"/>
      <c r="AC51" s="1"/>
      <c r="AD51" s="1"/>
      <c r="AE51" s="1"/>
      <c r="AF51" s="1"/>
      <c r="AG51" s="1"/>
      <c r="AH51" s="1"/>
      <c r="AI51" s="1"/>
      <c r="AJ51" s="1"/>
      <c r="AK51" s="1"/>
      <c r="AL51" s="1"/>
      <c r="AM51" s="1"/>
      <c r="AN51" s="1"/>
      <c r="AO51" s="1"/>
      <c r="AP51" s="1"/>
      <c r="AQ51" s="1"/>
      <c r="AR51" s="1"/>
      <c r="AS51" s="1"/>
      <c r="AT51" s="1"/>
    </row>
    <row r="52" spans="1:46" ht="34.5" customHeight="1" x14ac:dyDescent="0.25">
      <c r="A52" s="1"/>
      <c r="B52" s="1"/>
      <c r="C52" s="79" t="s">
        <v>38</v>
      </c>
      <c r="D52" s="70" t="s">
        <v>40</v>
      </c>
      <c r="E52" s="37"/>
      <c r="F52" s="7"/>
      <c r="G52" s="121"/>
      <c r="H52" s="37"/>
      <c r="I52" s="7"/>
      <c r="J52" s="37"/>
      <c r="L52" s="37"/>
      <c r="M52" s="5"/>
      <c r="N52" s="5"/>
      <c r="O52" s="5"/>
      <c r="P52" s="297"/>
      <c r="Q52" s="172"/>
      <c r="R52" s="172"/>
      <c r="AC52" s="1"/>
      <c r="AD52" s="1"/>
      <c r="AE52" s="1"/>
      <c r="AF52" s="1"/>
      <c r="AG52" s="1"/>
      <c r="AH52" s="1"/>
      <c r="AI52" s="1"/>
      <c r="AJ52" s="1"/>
      <c r="AK52" s="1"/>
      <c r="AL52" s="1"/>
      <c r="AM52" s="1"/>
      <c r="AN52" s="1"/>
      <c r="AO52" s="1"/>
      <c r="AP52" s="1"/>
      <c r="AQ52" s="1"/>
      <c r="AR52" s="1"/>
      <c r="AS52" s="1"/>
      <c r="AT52" s="1"/>
    </row>
    <row r="53" spans="1:46" ht="21" x14ac:dyDescent="0.25">
      <c r="A53" s="353" t="s">
        <v>2</v>
      </c>
      <c r="B53" s="354"/>
      <c r="C53" s="57" t="s">
        <v>14</v>
      </c>
      <c r="D53" s="234" t="s">
        <v>68</v>
      </c>
      <c r="E53" s="234" t="s">
        <v>68</v>
      </c>
      <c r="F53" s="227" t="s">
        <v>68</v>
      </c>
      <c r="G53" s="227" t="s">
        <v>68</v>
      </c>
      <c r="H53" s="227" t="s">
        <v>68</v>
      </c>
      <c r="I53" s="209" t="s">
        <v>68</v>
      </c>
      <c r="J53" s="163"/>
      <c r="K53" s="165"/>
      <c r="L53" s="163"/>
      <c r="M53" s="3" t="s">
        <v>85</v>
      </c>
      <c r="N53" s="29" t="s">
        <v>85</v>
      </c>
      <c r="O53" s="252" t="s">
        <v>146</v>
      </c>
      <c r="P53" s="285" t="s">
        <v>197</v>
      </c>
      <c r="Q53" s="172"/>
      <c r="R53" s="172"/>
      <c r="AC53" s="1"/>
      <c r="AD53" s="1"/>
      <c r="AE53" s="1"/>
      <c r="AF53" s="1"/>
      <c r="AG53" s="1"/>
      <c r="AH53" s="1"/>
      <c r="AI53" s="1"/>
      <c r="AJ53" s="1"/>
      <c r="AK53" s="1"/>
      <c r="AL53" s="1"/>
      <c r="AM53" s="1"/>
      <c r="AN53" s="1"/>
      <c r="AO53" s="1"/>
      <c r="AP53" s="1"/>
      <c r="AQ53" s="1"/>
      <c r="AR53" s="1"/>
      <c r="AS53" s="1"/>
      <c r="AT53" s="1"/>
    </row>
    <row r="54" spans="1:46" s="1" customFormat="1" ht="30" x14ac:dyDescent="0.25">
      <c r="A54" s="353"/>
      <c r="B54" s="354"/>
      <c r="C54" s="63" t="s">
        <v>30</v>
      </c>
      <c r="D54" s="234" t="s">
        <v>196</v>
      </c>
      <c r="E54" s="234" t="s">
        <v>196</v>
      </c>
      <c r="F54" s="227" t="s">
        <v>196</v>
      </c>
      <c r="G54" s="227" t="s">
        <v>196</v>
      </c>
      <c r="H54" s="234" t="s">
        <v>196</v>
      </c>
      <c r="I54" s="205" t="s">
        <v>196</v>
      </c>
      <c r="J54" s="163"/>
      <c r="K54" s="166"/>
      <c r="L54" s="163"/>
      <c r="M54" s="3" t="s">
        <v>85</v>
      </c>
      <c r="N54" s="159" t="s">
        <v>123</v>
      </c>
      <c r="O54" s="290" t="s">
        <v>263</v>
      </c>
      <c r="P54" s="285" t="s">
        <v>24</v>
      </c>
      <c r="Q54" s="172"/>
      <c r="R54" s="172"/>
    </row>
    <row r="55" spans="1:46" s="1" customFormat="1" ht="30" customHeight="1" x14ac:dyDescent="0.35">
      <c r="A55" s="353"/>
      <c r="B55" s="354"/>
      <c r="C55" s="216" t="s">
        <v>31</v>
      </c>
      <c r="D55" s="234" t="s">
        <v>73</v>
      </c>
      <c r="E55" s="234" t="s">
        <v>73</v>
      </c>
      <c r="F55" s="227" t="s">
        <v>73</v>
      </c>
      <c r="G55" s="227" t="s">
        <v>73</v>
      </c>
      <c r="H55" s="227" t="s">
        <v>73</v>
      </c>
      <c r="I55" s="209" t="s">
        <v>73</v>
      </c>
      <c r="J55" s="163"/>
      <c r="K55" s="217"/>
      <c r="L55" s="163"/>
      <c r="M55" s="3" t="s">
        <v>85</v>
      </c>
      <c r="N55" s="326" t="s">
        <v>388</v>
      </c>
      <c r="O55" s="293" t="s">
        <v>210</v>
      </c>
      <c r="P55" s="285" t="s">
        <v>24</v>
      </c>
      <c r="Q55" s="172"/>
      <c r="R55" s="172"/>
    </row>
    <row r="56" spans="1:46" s="1" customFormat="1" ht="21" customHeight="1" x14ac:dyDescent="0.35">
      <c r="A56" s="353"/>
      <c r="B56" s="354"/>
      <c r="C56" s="215"/>
      <c r="D56" s="227"/>
      <c r="E56" s="227"/>
      <c r="F56" s="227"/>
      <c r="G56" s="227"/>
      <c r="H56" s="227"/>
      <c r="I56" s="227"/>
      <c r="J56" s="40"/>
      <c r="K56" s="274"/>
      <c r="L56" s="40"/>
      <c r="M56" s="275"/>
      <c r="N56" s="275"/>
      <c r="O56" s="169"/>
      <c r="P56" s="296"/>
      <c r="Q56" s="172"/>
      <c r="R56" s="172"/>
    </row>
    <row r="57" spans="1:46" s="1" customFormat="1" ht="21" customHeight="1" x14ac:dyDescent="0.35">
      <c r="A57" s="353"/>
      <c r="B57" s="354"/>
      <c r="C57" s="215"/>
      <c r="D57" s="227"/>
      <c r="E57" s="227"/>
      <c r="F57" s="227"/>
      <c r="G57" s="227"/>
      <c r="H57" s="227"/>
      <c r="I57" s="227"/>
      <c r="J57" s="40"/>
      <c r="K57" s="274"/>
      <c r="L57" s="40"/>
      <c r="M57" s="275"/>
      <c r="N57" s="275"/>
      <c r="O57" s="169"/>
      <c r="P57" s="168"/>
      <c r="Q57" s="172"/>
      <c r="R57" s="172"/>
    </row>
    <row r="58" spans="1:46" ht="21.75" thickBot="1" x14ac:dyDescent="0.3">
      <c r="A58" s="1"/>
      <c r="B58" s="1"/>
      <c r="C58" s="4"/>
      <c r="D58" s="4"/>
      <c r="E58" s="4"/>
      <c r="F58" s="6"/>
      <c r="G58" s="16"/>
      <c r="H58" s="4"/>
      <c r="I58" s="6"/>
      <c r="J58" s="4"/>
      <c r="K58" s="16"/>
      <c r="L58" s="4"/>
      <c r="M58" s="5"/>
      <c r="N58" s="5"/>
      <c r="O58" s="16"/>
      <c r="Q58" s="172"/>
      <c r="R58" s="172"/>
      <c r="AC58" s="1"/>
      <c r="AD58" s="1"/>
      <c r="AE58" s="1"/>
      <c r="AF58" s="1"/>
      <c r="AG58" s="1"/>
      <c r="AH58" s="1"/>
      <c r="AI58" s="1"/>
      <c r="AJ58" s="1"/>
      <c r="AK58" s="1"/>
      <c r="AL58" s="1"/>
      <c r="AM58" s="1"/>
      <c r="AN58" s="1"/>
      <c r="AO58" s="1"/>
      <c r="AP58" s="1"/>
      <c r="AQ58" s="1"/>
      <c r="AR58" s="1"/>
      <c r="AS58" s="1"/>
      <c r="AT58" s="1"/>
    </row>
    <row r="59" spans="1:46" ht="122.25" customHeight="1" thickBot="1" x14ac:dyDescent="0.3">
      <c r="A59" s="348" t="s">
        <v>246</v>
      </c>
      <c r="B59" s="349"/>
      <c r="C59" s="349"/>
      <c r="D59" s="355" t="s">
        <v>327</v>
      </c>
      <c r="E59" s="349"/>
      <c r="F59" s="349"/>
      <c r="G59" s="349"/>
      <c r="H59" s="349"/>
      <c r="I59" s="356"/>
      <c r="J59" s="123"/>
      <c r="K59" s="111"/>
      <c r="L59" s="176"/>
      <c r="M59" s="32"/>
      <c r="N59" s="32"/>
      <c r="O59" s="32"/>
      <c r="P59" s="32"/>
      <c r="Q59" s="345"/>
      <c r="R59" s="345"/>
      <c r="AC59" s="1"/>
      <c r="AD59" s="1"/>
      <c r="AE59" s="1"/>
      <c r="AF59" s="1"/>
      <c r="AG59" s="1"/>
      <c r="AH59" s="1"/>
      <c r="AI59" s="1"/>
      <c r="AJ59" s="1"/>
      <c r="AK59" s="1"/>
      <c r="AL59" s="1"/>
      <c r="AM59" s="1"/>
      <c r="AN59" s="1"/>
      <c r="AO59" s="1"/>
      <c r="AP59" s="1"/>
      <c r="AQ59" s="1"/>
      <c r="AR59" s="1"/>
      <c r="AS59" s="1"/>
      <c r="AT59" s="1"/>
    </row>
    <row r="60" spans="1:46" ht="23.25" hidden="1" x14ac:dyDescent="0.35">
      <c r="A60" s="19"/>
      <c r="B60" s="20"/>
      <c r="C60" s="6"/>
      <c r="D60" s="6"/>
      <c r="E60" s="6"/>
      <c r="F60" s="5"/>
      <c r="G60" s="120"/>
      <c r="H60" s="6"/>
      <c r="I60" s="5"/>
      <c r="J60" s="6"/>
      <c r="K60" s="5"/>
      <c r="L60" s="6"/>
      <c r="M60" s="5"/>
      <c r="N60" s="5"/>
      <c r="O60" s="5"/>
      <c r="Q60" s="172"/>
      <c r="R60" s="172"/>
      <c r="AC60" s="1"/>
      <c r="AD60" s="1"/>
      <c r="AE60" s="1"/>
      <c r="AF60" s="1"/>
      <c r="AG60" s="1"/>
      <c r="AH60" s="1"/>
      <c r="AI60" s="1"/>
      <c r="AJ60" s="1"/>
      <c r="AK60" s="1"/>
      <c r="AL60" s="1"/>
      <c r="AM60" s="1"/>
      <c r="AN60" s="1"/>
      <c r="AO60" s="1"/>
      <c r="AP60" s="1"/>
      <c r="AQ60" s="1"/>
      <c r="AR60" s="1"/>
      <c r="AS60" s="1"/>
      <c r="AT60" s="1"/>
    </row>
    <row r="61" spans="1:46" ht="21" hidden="1" x14ac:dyDescent="0.25">
      <c r="A61" s="1"/>
      <c r="B61" s="1"/>
      <c r="C61" s="17"/>
      <c r="D61" s="71" t="s">
        <v>39</v>
      </c>
      <c r="E61" s="17"/>
      <c r="F61" s="7"/>
      <c r="G61" s="121"/>
      <c r="H61" s="17"/>
      <c r="I61" s="7"/>
      <c r="J61" s="17"/>
      <c r="L61" s="17"/>
      <c r="M61" s="5"/>
      <c r="N61" s="5"/>
      <c r="O61" s="17"/>
      <c r="Q61" s="172"/>
      <c r="R61" s="172"/>
      <c r="AC61" s="1"/>
      <c r="AD61" s="1"/>
      <c r="AE61" s="1"/>
      <c r="AF61" s="1"/>
      <c r="AG61" s="1"/>
      <c r="AH61" s="1"/>
      <c r="AI61" s="1"/>
      <c r="AJ61" s="1"/>
      <c r="AK61" s="1"/>
      <c r="AL61" s="1"/>
      <c r="AM61" s="1"/>
      <c r="AN61" s="1"/>
      <c r="AO61" s="1"/>
      <c r="AP61" s="1"/>
      <c r="AQ61" s="1"/>
      <c r="AR61" s="1"/>
      <c r="AS61" s="1"/>
      <c r="AT61" s="1"/>
    </row>
    <row r="62" spans="1:46" ht="21" hidden="1" customHeight="1" x14ac:dyDescent="0.25">
      <c r="A62" s="346" t="s">
        <v>32</v>
      </c>
      <c r="B62" s="347"/>
      <c r="C62" s="42" t="s">
        <v>11</v>
      </c>
      <c r="D62" s="13" t="s">
        <v>70</v>
      </c>
      <c r="E62" s="13" t="s">
        <v>70</v>
      </c>
      <c r="F62" s="153" t="s">
        <v>70</v>
      </c>
      <c r="G62" s="43"/>
      <c r="H62" s="153" t="s">
        <v>70</v>
      </c>
      <c r="I62" s="45"/>
      <c r="J62" s="13"/>
      <c r="K62" s="80"/>
      <c r="L62" s="13"/>
      <c r="M62" s="15"/>
      <c r="N62" s="30"/>
      <c r="P62" s="68"/>
      <c r="Q62" s="172"/>
      <c r="R62" s="172"/>
      <c r="AC62" s="1"/>
      <c r="AD62" s="1"/>
      <c r="AE62" s="1"/>
      <c r="AF62" s="1"/>
      <c r="AG62" s="1"/>
      <c r="AH62" s="1"/>
      <c r="AI62" s="1"/>
      <c r="AJ62" s="1"/>
      <c r="AK62" s="1"/>
      <c r="AL62" s="1"/>
      <c r="AM62" s="1"/>
      <c r="AN62" s="1"/>
      <c r="AO62" s="1"/>
      <c r="AP62" s="1"/>
      <c r="AQ62" s="1"/>
      <c r="AR62" s="1"/>
      <c r="AS62" s="1"/>
      <c r="AT62" s="1"/>
    </row>
    <row r="63" spans="1:46" ht="21" hidden="1" customHeight="1" x14ac:dyDescent="0.25">
      <c r="A63" s="346"/>
      <c r="B63" s="347"/>
      <c r="C63" s="59" t="s">
        <v>5</v>
      </c>
      <c r="D63" s="38"/>
      <c r="E63" s="38"/>
      <c r="F63" s="77"/>
      <c r="G63" s="44"/>
      <c r="H63" s="153"/>
      <c r="I63" s="118"/>
      <c r="J63" s="38"/>
      <c r="K63" s="81"/>
      <c r="L63" s="38"/>
      <c r="M63" s="21"/>
      <c r="N63" s="31"/>
      <c r="O63" s="2"/>
      <c r="P63" s="68"/>
      <c r="Q63" s="172"/>
      <c r="R63" s="172"/>
      <c r="AC63" s="1"/>
      <c r="AD63" s="1"/>
      <c r="AE63" s="1"/>
      <c r="AF63" s="1"/>
      <c r="AG63" s="1"/>
      <c r="AH63" s="1"/>
      <c r="AI63" s="1"/>
      <c r="AJ63" s="1"/>
      <c r="AK63" s="1"/>
      <c r="AL63" s="1"/>
      <c r="AM63" s="1"/>
      <c r="AN63" s="1"/>
      <c r="AO63" s="1"/>
      <c r="AP63" s="1"/>
      <c r="AQ63" s="1"/>
      <c r="AR63" s="1"/>
      <c r="AS63" s="1"/>
      <c r="AT63" s="1"/>
    </row>
    <row r="64" spans="1:46" ht="21" hidden="1" customHeight="1" x14ac:dyDescent="0.25">
      <c r="A64" s="346"/>
      <c r="B64" s="347"/>
      <c r="C64" s="59" t="s">
        <v>6</v>
      </c>
      <c r="D64" s="12"/>
      <c r="E64" s="12"/>
      <c r="F64" s="153"/>
      <c r="G64" s="43"/>
      <c r="H64" s="153"/>
      <c r="I64" s="119"/>
      <c r="J64" s="12"/>
      <c r="K64" s="80"/>
      <c r="L64" s="12"/>
      <c r="M64" s="15"/>
      <c r="N64" s="30"/>
      <c r="O64" s="18"/>
      <c r="P64" s="68"/>
      <c r="Q64" s="172"/>
      <c r="R64" s="172"/>
      <c r="AC64" s="1"/>
      <c r="AD64" s="1"/>
      <c r="AE64" s="1"/>
      <c r="AF64" s="1"/>
      <c r="AG64" s="1"/>
      <c r="AH64" s="1"/>
      <c r="AI64" s="1"/>
      <c r="AJ64" s="1"/>
      <c r="AK64" s="1"/>
      <c r="AL64" s="1"/>
      <c r="AM64" s="1"/>
      <c r="AN64" s="1"/>
      <c r="AO64" s="1"/>
      <c r="AP64" s="1"/>
      <c r="AQ64" s="1"/>
      <c r="AR64" s="1"/>
      <c r="AS64" s="1"/>
      <c r="AT64" s="1"/>
    </row>
    <row r="65" spans="1:46" ht="21" hidden="1" customHeight="1" x14ac:dyDescent="0.3">
      <c r="A65" s="346"/>
      <c r="B65" s="347"/>
      <c r="C65" s="42" t="s">
        <v>16</v>
      </c>
      <c r="D65" s="39"/>
      <c r="E65" s="39"/>
      <c r="F65" s="153"/>
      <c r="G65" s="44"/>
      <c r="H65" s="153"/>
      <c r="I65" s="45"/>
      <c r="J65" s="39"/>
      <c r="K65" s="80"/>
      <c r="L65" s="39"/>
      <c r="M65" s="15"/>
      <c r="N65" s="15"/>
      <c r="O65" s="170"/>
      <c r="P65" s="168"/>
      <c r="Q65" s="172"/>
      <c r="R65" s="172"/>
      <c r="AC65" s="1"/>
      <c r="AD65" s="1"/>
      <c r="AE65" s="1"/>
      <c r="AF65" s="1"/>
      <c r="AG65" s="1"/>
      <c r="AH65" s="1"/>
      <c r="AI65" s="1"/>
      <c r="AJ65" s="1"/>
      <c r="AK65" s="1"/>
      <c r="AL65" s="1"/>
      <c r="AM65" s="1"/>
      <c r="AN65" s="1"/>
      <c r="AO65" s="1"/>
      <c r="AP65" s="1"/>
      <c r="AQ65" s="1"/>
      <c r="AR65" s="1"/>
      <c r="AS65" s="1"/>
      <c r="AT65" s="1"/>
    </row>
    <row r="66" spans="1:46" ht="21" hidden="1" customHeight="1" x14ac:dyDescent="0.3">
      <c r="A66" s="346"/>
      <c r="B66" s="347"/>
      <c r="C66" s="61" t="s">
        <v>15</v>
      </c>
      <c r="D66" s="24"/>
      <c r="E66" s="24"/>
      <c r="F66" s="153"/>
      <c r="G66" s="43"/>
      <c r="H66" s="153"/>
      <c r="I66" s="45"/>
      <c r="J66" s="24"/>
      <c r="K66" s="80"/>
      <c r="L66" s="24"/>
      <c r="M66" s="15"/>
      <c r="N66" s="15"/>
      <c r="O66" s="170"/>
      <c r="P66" s="168"/>
      <c r="Q66" s="172"/>
      <c r="R66" s="172"/>
      <c r="AC66" s="1"/>
      <c r="AD66" s="1"/>
      <c r="AE66" s="1"/>
      <c r="AF66" s="1"/>
      <c r="AG66" s="1"/>
      <c r="AH66" s="1"/>
      <c r="AI66" s="1"/>
      <c r="AJ66" s="1"/>
      <c r="AK66" s="1"/>
      <c r="AL66" s="1"/>
      <c r="AM66" s="1"/>
      <c r="AN66" s="1"/>
      <c r="AO66" s="1"/>
      <c r="AP66" s="1"/>
      <c r="AQ66" s="1"/>
      <c r="AR66" s="1"/>
      <c r="AS66" s="1"/>
      <c r="AT66" s="1"/>
    </row>
    <row r="67" spans="1:46" ht="21" hidden="1" customHeight="1" x14ac:dyDescent="0.3">
      <c r="A67" s="346"/>
      <c r="B67" s="347"/>
      <c r="C67" s="58"/>
      <c r="D67" s="25"/>
      <c r="E67" s="25"/>
      <c r="F67" s="77"/>
      <c r="G67" s="43"/>
      <c r="H67" s="153"/>
      <c r="I67" s="45"/>
      <c r="J67" s="25"/>
      <c r="K67" s="81"/>
      <c r="L67" s="25"/>
      <c r="M67" s="15"/>
      <c r="N67" s="30"/>
      <c r="O67" s="170"/>
      <c r="P67" s="168"/>
      <c r="Q67" s="172"/>
      <c r="R67" s="172"/>
      <c r="AC67" s="1"/>
      <c r="AD67" s="1"/>
      <c r="AE67" s="1"/>
      <c r="AF67" s="1"/>
      <c r="AG67" s="1"/>
      <c r="AH67" s="1"/>
      <c r="AI67" s="1"/>
      <c r="AJ67" s="1"/>
      <c r="AK67" s="1"/>
      <c r="AL67" s="1"/>
      <c r="AM67" s="1"/>
      <c r="AN67" s="1"/>
      <c r="AO67" s="1"/>
      <c r="AP67" s="1"/>
      <c r="AQ67" s="1"/>
      <c r="AR67" s="1"/>
      <c r="AS67" s="1"/>
      <c r="AT67" s="1"/>
    </row>
    <row r="68" spans="1:46" ht="21.75" hidden="1" thickBot="1" x14ac:dyDescent="0.3">
      <c r="A68" s="22"/>
      <c r="B68" s="22"/>
      <c r="C68" s="23"/>
      <c r="D68" s="6"/>
      <c r="E68" s="6"/>
      <c r="F68" s="6"/>
      <c r="G68" s="23"/>
      <c r="H68" s="23"/>
      <c r="I68" s="23"/>
      <c r="J68" s="23"/>
      <c r="K68" s="23"/>
      <c r="L68" s="23"/>
      <c r="M68" s="16"/>
      <c r="N68" s="16"/>
      <c r="O68" s="160" t="s">
        <v>71</v>
      </c>
      <c r="Q68" s="172"/>
      <c r="R68" s="172"/>
      <c r="AC68" s="1"/>
      <c r="AD68" s="1"/>
      <c r="AE68" s="1"/>
      <c r="AF68" s="1"/>
      <c r="AG68" s="1"/>
      <c r="AH68" s="1"/>
      <c r="AI68" s="1"/>
      <c r="AJ68" s="1"/>
      <c r="AK68" s="1"/>
      <c r="AL68" s="1"/>
      <c r="AM68" s="1"/>
      <c r="AN68" s="1"/>
      <c r="AO68" s="1"/>
      <c r="AP68" s="1"/>
      <c r="AQ68" s="1"/>
      <c r="AR68" s="1"/>
      <c r="AS68" s="1"/>
      <c r="AT68" s="1"/>
    </row>
    <row r="69" spans="1:46" ht="60" hidden="1" customHeight="1" x14ac:dyDescent="0.35">
      <c r="A69" s="348" t="s">
        <v>29</v>
      </c>
      <c r="B69" s="349"/>
      <c r="C69" s="349"/>
      <c r="D69" s="123" t="s">
        <v>72</v>
      </c>
      <c r="E69" s="123"/>
      <c r="F69" s="111"/>
      <c r="G69" s="113"/>
      <c r="H69" s="176"/>
      <c r="I69" s="112"/>
      <c r="J69" s="123"/>
      <c r="K69" s="111"/>
      <c r="L69" s="176"/>
      <c r="M69" s="33"/>
      <c r="N69" s="32"/>
      <c r="O69" s="32"/>
      <c r="P69" s="32"/>
      <c r="Q69" s="172"/>
      <c r="R69" s="172"/>
      <c r="AC69" s="1"/>
      <c r="AD69" s="1"/>
      <c r="AE69" s="1"/>
      <c r="AF69" s="1"/>
      <c r="AG69" s="1"/>
      <c r="AH69" s="1"/>
      <c r="AI69" s="1"/>
      <c r="AJ69" s="1"/>
      <c r="AK69" s="1"/>
      <c r="AL69" s="1"/>
      <c r="AM69" s="1"/>
      <c r="AN69" s="1"/>
      <c r="AO69" s="1"/>
      <c r="AP69" s="1"/>
      <c r="AQ69" s="1"/>
      <c r="AR69" s="1"/>
      <c r="AS69" s="1"/>
      <c r="AT69" s="1"/>
    </row>
    <row r="70" spans="1:46" s="1" customFormat="1" x14ac:dyDescent="0.25">
      <c r="Q70" s="172"/>
      <c r="R70" s="172"/>
    </row>
    <row r="71" spans="1:46" s="1" customFormat="1" ht="23.25" x14ac:dyDescent="0.35">
      <c r="A71" s="74" t="s">
        <v>20</v>
      </c>
      <c r="B71" s="75"/>
      <c r="Q71" s="172"/>
      <c r="R71" s="172"/>
    </row>
    <row r="72" spans="1:46" s="1" customFormat="1" ht="21" x14ac:dyDescent="0.35">
      <c r="A72" s="67"/>
      <c r="B72" s="75" t="s">
        <v>21</v>
      </c>
    </row>
    <row r="73" spans="1:46" s="1" customFormat="1" ht="21" x14ac:dyDescent="0.35">
      <c r="A73" s="67"/>
      <c r="B73" s="75" t="s">
        <v>22</v>
      </c>
    </row>
    <row r="74" spans="1:46" s="1" customFormat="1" ht="21" x14ac:dyDescent="0.35">
      <c r="A74" s="67"/>
      <c r="B74" s="75" t="s">
        <v>23</v>
      </c>
    </row>
    <row r="75" spans="1:46" s="1" customFormat="1" ht="21" x14ac:dyDescent="0.35">
      <c r="A75" s="67"/>
      <c r="B75" s="75" t="s">
        <v>24</v>
      </c>
    </row>
    <row r="76" spans="1:46" s="1" customFormat="1" ht="21" x14ac:dyDescent="0.35">
      <c r="A76" s="67"/>
      <c r="B76" s="75" t="s">
        <v>25</v>
      </c>
    </row>
    <row r="77" spans="1:46" s="1" customFormat="1" ht="21" x14ac:dyDescent="0.35">
      <c r="A77" s="67"/>
      <c r="B77" s="75" t="s">
        <v>26</v>
      </c>
    </row>
    <row r="78" spans="1:46" s="1" customFormat="1" ht="21" x14ac:dyDescent="0.35">
      <c r="A78" s="67"/>
      <c r="B78" s="75" t="s">
        <v>27</v>
      </c>
    </row>
    <row r="79" spans="1:46" s="1" customFormat="1" ht="21" x14ac:dyDescent="0.35">
      <c r="A79" s="67"/>
      <c r="B79" s="75"/>
    </row>
    <row r="80" spans="1:46" s="1" customFormat="1" ht="21" x14ac:dyDescent="0.35">
      <c r="A80" s="67"/>
      <c r="B80" s="75"/>
    </row>
    <row r="81" spans="1:2" s="1" customFormat="1" ht="21" x14ac:dyDescent="0.35">
      <c r="A81" s="67"/>
      <c r="B81" s="75"/>
    </row>
    <row r="82" spans="1:2" s="1" customFormat="1" ht="21" x14ac:dyDescent="0.35">
      <c r="A82" s="67"/>
      <c r="B82" s="75"/>
    </row>
  </sheetData>
  <mergeCells count="29">
    <mergeCell ref="J3:J5"/>
    <mergeCell ref="K3:K5"/>
    <mergeCell ref="L3:L5"/>
    <mergeCell ref="A4:B4"/>
    <mergeCell ref="A5:B5"/>
    <mergeCell ref="H3:H5"/>
    <mergeCell ref="I3:I5"/>
    <mergeCell ref="D3:D5"/>
    <mergeCell ref="E3:E5"/>
    <mergeCell ref="F3:F5"/>
    <mergeCell ref="G3:G5"/>
    <mergeCell ref="A30:B30"/>
    <mergeCell ref="C28:C31"/>
    <mergeCell ref="A31:B31"/>
    <mergeCell ref="A32:B32"/>
    <mergeCell ref="A46:B50"/>
    <mergeCell ref="A28:B28"/>
    <mergeCell ref="Q59:R59"/>
    <mergeCell ref="A62:B67"/>
    <mergeCell ref="A69:C69"/>
    <mergeCell ref="Q33:R33"/>
    <mergeCell ref="A34:B36"/>
    <mergeCell ref="Q35:R35"/>
    <mergeCell ref="Q38:R38"/>
    <mergeCell ref="A39:B43"/>
    <mergeCell ref="A53:B57"/>
    <mergeCell ref="A59:C59"/>
    <mergeCell ref="D59:I59"/>
    <mergeCell ref="O39:O43"/>
  </mergeCells>
  <pageMargins left="0.70866141732283472" right="0.70866141732283472" top="0.74803149606299213" bottom="0.74803149606299213" header="0.31496062992125984" footer="0.31496062992125984"/>
  <pageSetup paperSize="8" orientation="landscape"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sheetPr>
  <dimension ref="A1:AT112"/>
  <sheetViews>
    <sheetView zoomScale="60" zoomScaleNormal="60" workbookViewId="0">
      <pane xSplit="2" ySplit="2" topLeftCell="C3" activePane="bottomRight" state="frozen"/>
      <selection pane="topRight" activeCell="C1" sqref="C1"/>
      <selection pane="bottomLeft" activeCell="A3" sqref="A3"/>
      <selection pane="bottomRight" activeCell="I13" sqref="I13"/>
    </sheetView>
  </sheetViews>
  <sheetFormatPr defaultColWidth="35.75" defaultRowHeight="15.75" x14ac:dyDescent="0.25"/>
  <cols>
    <col min="1" max="1" width="37.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625" customWidth="1"/>
    <col min="16" max="28" width="35.75" style="1"/>
  </cols>
  <sheetData>
    <row r="1" spans="1:28" s="1" customFormat="1" ht="58.5" customHeight="1" thickBot="1" x14ac:dyDescent="0.3">
      <c r="A1" s="114" t="s">
        <v>53</v>
      </c>
      <c r="B1" s="114"/>
      <c r="C1" s="114"/>
      <c r="D1" s="115"/>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AA2"/>
      <c r="AB2"/>
    </row>
    <row r="3" spans="1:28" s="1" customFormat="1" ht="26.25" x14ac:dyDescent="0.25">
      <c r="A3" s="54"/>
      <c r="B3" s="54"/>
      <c r="C3" s="47"/>
      <c r="D3" s="364"/>
      <c r="E3" s="364"/>
      <c r="F3" s="364"/>
      <c r="G3" s="364"/>
      <c r="H3" s="364"/>
      <c r="I3" s="364"/>
      <c r="J3" s="364"/>
      <c r="K3" s="364"/>
      <c r="L3" s="364"/>
    </row>
    <row r="4" spans="1:28" s="1" customFormat="1" ht="26.25" x14ac:dyDescent="0.25">
      <c r="A4" s="366" t="s">
        <v>398</v>
      </c>
      <c r="B4" s="366"/>
      <c r="C4" s="78">
        <v>18254</v>
      </c>
      <c r="D4" s="365"/>
      <c r="E4" s="365"/>
      <c r="F4" s="365"/>
      <c r="G4" s="365"/>
      <c r="H4" s="365"/>
      <c r="I4" s="365"/>
      <c r="J4" s="365"/>
      <c r="K4" s="365"/>
      <c r="L4" s="365"/>
    </row>
    <row r="5" spans="1:28" s="1" customFormat="1" ht="26.25" x14ac:dyDescent="0.25">
      <c r="A5" s="366" t="s">
        <v>408</v>
      </c>
      <c r="B5" s="366"/>
      <c r="C5" s="78">
        <f>C4*1.14</f>
        <v>20809.559999999998</v>
      </c>
      <c r="D5" s="365"/>
      <c r="E5" s="365"/>
      <c r="F5" s="365"/>
      <c r="G5" s="365"/>
      <c r="H5" s="365"/>
      <c r="I5" s="365"/>
      <c r="J5" s="365"/>
      <c r="K5" s="365"/>
      <c r="L5" s="365"/>
    </row>
    <row r="6" spans="1:28" s="1" customFormat="1" ht="26.25" x14ac:dyDescent="0.25">
      <c r="A6" s="47"/>
      <c r="B6" s="47"/>
      <c r="C6" s="47"/>
      <c r="D6" s="48"/>
      <c r="E6" s="48"/>
      <c r="F6" s="49"/>
      <c r="G6" s="49"/>
      <c r="H6" s="48"/>
      <c r="I6" s="49"/>
      <c r="J6" s="48"/>
      <c r="K6" s="49"/>
      <c r="L6" s="48"/>
    </row>
    <row r="7" spans="1:28" s="1" customFormat="1" ht="26.25" customHeight="1" x14ac:dyDescent="0.4">
      <c r="A7" s="130" t="s">
        <v>43</v>
      </c>
      <c r="B7" s="128" t="s">
        <v>399</v>
      </c>
      <c r="C7" s="77"/>
      <c r="D7" s="105">
        <f>(D8/$C$4)*100</f>
        <v>2.7007779116905883</v>
      </c>
      <c r="E7" s="105">
        <f t="shared" ref="E7:I7" si="0">(E8/$C$4)*100</f>
        <v>36.413936671414483</v>
      </c>
      <c r="F7" s="105">
        <f t="shared" si="0"/>
        <v>16.549797304700338</v>
      </c>
      <c r="G7" s="106">
        <f>(G8/$C$4)*100</f>
        <v>0</v>
      </c>
      <c r="H7" s="105">
        <f>(H8/$C$4)*100</f>
        <v>14.33658376246302</v>
      </c>
      <c r="I7" s="92">
        <f t="shared" si="0"/>
        <v>29.998904349731564</v>
      </c>
      <c r="J7" s="95">
        <v>16.899999999999999</v>
      </c>
      <c r="K7" s="95">
        <v>79.599999999999994</v>
      </c>
      <c r="L7" s="95">
        <v>3.5</v>
      </c>
      <c r="M7" s="73"/>
    </row>
    <row r="8" spans="1:28" s="1" customFormat="1" ht="26.25" customHeight="1" x14ac:dyDescent="0.25">
      <c r="A8" s="136"/>
      <c r="B8" s="129" t="s">
        <v>400</v>
      </c>
      <c r="C8" s="77"/>
      <c r="D8" s="51">
        <v>493</v>
      </c>
      <c r="E8" s="51">
        <v>6647</v>
      </c>
      <c r="F8" s="51">
        <v>3021</v>
      </c>
      <c r="G8" s="51"/>
      <c r="H8" s="51">
        <v>2617</v>
      </c>
      <c r="I8" s="51">
        <v>5476</v>
      </c>
      <c r="J8" s="96">
        <f>($H$8/100)*J7</f>
        <v>442.27299999999997</v>
      </c>
      <c r="K8" s="96">
        <f>($H$8/100)*K7</f>
        <v>2083.1320000000001</v>
      </c>
      <c r="L8" s="96">
        <f>($H$8/100)*L7</f>
        <v>91.594999999999999</v>
      </c>
      <c r="M8" s="99"/>
    </row>
    <row r="9" spans="1:28" s="1" customFormat="1" ht="26.25" x14ac:dyDescent="0.25">
      <c r="A9" s="130" t="s">
        <v>61</v>
      </c>
      <c r="B9" s="128" t="s">
        <v>60</v>
      </c>
      <c r="C9" s="77"/>
      <c r="D9" s="92">
        <v>714.22799999999995</v>
      </c>
      <c r="E9" s="92">
        <v>7390.924</v>
      </c>
      <c r="F9" s="92">
        <v>3335.4659999999999</v>
      </c>
      <c r="G9" s="155">
        <v>0</v>
      </c>
      <c r="H9" s="92">
        <v>3549.5590000000002</v>
      </c>
      <c r="I9" s="92">
        <v>5185.6980000000003</v>
      </c>
      <c r="J9" s="96"/>
      <c r="K9" s="96"/>
      <c r="L9" s="96"/>
      <c r="M9" s="156">
        <f>SUM(D9:I9)</f>
        <v>20175.875</v>
      </c>
    </row>
    <row r="10" spans="1:28" s="1" customFormat="1" ht="26.25" customHeight="1" x14ac:dyDescent="0.25">
      <c r="A10" s="136"/>
      <c r="B10" s="129" t="s">
        <v>401</v>
      </c>
      <c r="C10" s="77"/>
      <c r="D10" s="93">
        <f>($C$5/100)*D7</f>
        <v>562.02</v>
      </c>
      <c r="E10" s="93">
        <f t="shared" ref="E10:I10" si="1">($C$5/100)*E7</f>
        <v>7577.579999999999</v>
      </c>
      <c r="F10" s="93">
        <f t="shared" si="1"/>
        <v>3443.9399999999996</v>
      </c>
      <c r="G10" s="93">
        <f>($C$5/100)*G7</f>
        <v>0</v>
      </c>
      <c r="H10" s="93">
        <f>($C$5/100)*H7</f>
        <v>2983.3799999999997</v>
      </c>
      <c r="I10" s="93">
        <f t="shared" si="1"/>
        <v>6242.6399999999994</v>
      </c>
      <c r="J10" s="97">
        <f>($H$10/100)*J7</f>
        <v>504.19121999999987</v>
      </c>
      <c r="K10" s="97">
        <f>($H$10/100)*K7</f>
        <v>2374.7704799999997</v>
      </c>
      <c r="L10" s="97">
        <f>($H$10/100)*L7</f>
        <v>104.41829999999999</v>
      </c>
      <c r="M10" s="99"/>
    </row>
    <row r="11" spans="1:28" s="1" customFormat="1" ht="26.25" customHeight="1" x14ac:dyDescent="0.25">
      <c r="A11" s="130" t="s">
        <v>62</v>
      </c>
      <c r="B11" s="128" t="s">
        <v>402</v>
      </c>
      <c r="C11" s="77"/>
      <c r="D11" s="51">
        <v>289</v>
      </c>
      <c r="E11" s="51">
        <v>3821</v>
      </c>
      <c r="F11" s="52">
        <v>2616</v>
      </c>
      <c r="G11" s="52">
        <v>0</v>
      </c>
      <c r="H11" s="51">
        <v>2817</v>
      </c>
      <c r="I11" s="52">
        <v>1450</v>
      </c>
      <c r="J11" s="95">
        <v>5</v>
      </c>
      <c r="K11" s="98">
        <v>5026</v>
      </c>
      <c r="L11" s="95">
        <v>2</v>
      </c>
      <c r="M11" s="99"/>
    </row>
    <row r="12" spans="1:28" s="1" customFormat="1" ht="26.25" customHeight="1" x14ac:dyDescent="0.25">
      <c r="A12" s="130"/>
      <c r="B12" s="128" t="s">
        <v>403</v>
      </c>
      <c r="C12" s="77"/>
      <c r="D12" s="51">
        <v>25</v>
      </c>
      <c r="E12" s="51">
        <v>1072</v>
      </c>
      <c r="F12" s="52">
        <v>456</v>
      </c>
      <c r="G12" s="52">
        <v>0</v>
      </c>
      <c r="H12" s="51">
        <v>733</v>
      </c>
      <c r="I12" s="52">
        <v>1175</v>
      </c>
      <c r="J12" s="95"/>
      <c r="K12" s="98"/>
      <c r="L12" s="95"/>
      <c r="M12" s="99"/>
    </row>
    <row r="13" spans="1:28" s="1" customFormat="1" ht="26.25" customHeight="1" x14ac:dyDescent="0.25">
      <c r="B13" s="128" t="s">
        <v>404</v>
      </c>
      <c r="C13" s="77"/>
      <c r="D13" s="157">
        <f t="shared" ref="D13:I13" si="2">D12/D14</f>
        <v>7.9617834394904455E-2</v>
      </c>
      <c r="E13" s="157">
        <f t="shared" si="2"/>
        <v>0.21908849376660536</v>
      </c>
      <c r="F13" s="158">
        <f t="shared" si="2"/>
        <v>0.1484375</v>
      </c>
      <c r="G13" s="158"/>
      <c r="H13" s="157">
        <f t="shared" si="2"/>
        <v>0.20647887323943662</v>
      </c>
      <c r="I13" s="246">
        <f t="shared" si="2"/>
        <v>0.44761904761904764</v>
      </c>
      <c r="J13" s="95">
        <v>30.61</v>
      </c>
      <c r="K13" s="98">
        <v>33.07</v>
      </c>
      <c r="L13" s="95">
        <v>455.3</v>
      </c>
      <c r="M13" s="99"/>
    </row>
    <row r="14" spans="1:28" s="1" customFormat="1" ht="26.25" x14ac:dyDescent="0.25">
      <c r="A14" s="47"/>
      <c r="B14" s="128" t="s">
        <v>405</v>
      </c>
      <c r="C14" s="132">
        <f>SUM(D14:I14)</f>
        <v>14454</v>
      </c>
      <c r="D14" s="66">
        <f t="shared" ref="D14:I14" si="3">D12+D11</f>
        <v>314</v>
      </c>
      <c r="E14" s="66">
        <f t="shared" si="3"/>
        <v>4893</v>
      </c>
      <c r="F14" s="102">
        <f t="shared" si="3"/>
        <v>3072</v>
      </c>
      <c r="G14" s="102">
        <f t="shared" si="3"/>
        <v>0</v>
      </c>
      <c r="H14" s="102">
        <f t="shared" si="3"/>
        <v>3550</v>
      </c>
      <c r="I14" s="102">
        <f t="shared" si="3"/>
        <v>2625</v>
      </c>
      <c r="J14" s="103">
        <f t="shared" ref="J14:L14" si="4">(J11/(100-J13))*100</f>
        <v>7.2056492289955321</v>
      </c>
      <c r="K14" s="103">
        <f t="shared" si="4"/>
        <v>7509.3381144479299</v>
      </c>
      <c r="L14" s="103">
        <f t="shared" si="4"/>
        <v>-0.56290458767238949</v>
      </c>
      <c r="M14" s="104"/>
    </row>
    <row r="15" spans="1:28" s="1" customFormat="1" ht="26.25" hidden="1" x14ac:dyDescent="0.25">
      <c r="A15" s="47"/>
      <c r="B15" s="47"/>
      <c r="C15" s="128"/>
      <c r="D15" s="94"/>
      <c r="E15" s="94"/>
      <c r="F15" s="94"/>
      <c r="G15" s="94"/>
      <c r="H15" s="94"/>
      <c r="I15" s="94"/>
      <c r="J15" s="94"/>
      <c r="K15" s="94"/>
      <c r="L15" s="94"/>
    </row>
    <row r="16" spans="1:28" s="1" customFormat="1" ht="26.25" hidden="1" x14ac:dyDescent="0.25">
      <c r="A16" s="339" t="s">
        <v>395</v>
      </c>
      <c r="B16" s="330" t="s">
        <v>396</v>
      </c>
      <c r="C16" s="78">
        <v>13691</v>
      </c>
      <c r="D16" s="51">
        <v>370</v>
      </c>
      <c r="E16" s="51">
        <v>4985</v>
      </c>
      <c r="F16" s="51">
        <v>2266</v>
      </c>
      <c r="G16" s="51"/>
      <c r="H16" s="51">
        <v>1963</v>
      </c>
      <c r="I16" s="51">
        <v>4107</v>
      </c>
      <c r="J16" s="331">
        <v>314</v>
      </c>
      <c r="K16" s="331"/>
      <c r="L16" s="94"/>
    </row>
    <row r="17" spans="1:46" s="1" customFormat="1" ht="26.25" hidden="1" x14ac:dyDescent="0.25">
      <c r="A17" s="47"/>
      <c r="B17" s="330" t="s">
        <v>397</v>
      </c>
      <c r="C17" s="78">
        <v>12310</v>
      </c>
      <c r="D17" s="51">
        <v>333</v>
      </c>
      <c r="E17" s="51">
        <v>4481</v>
      </c>
      <c r="F17" s="51">
        <v>2038</v>
      </c>
      <c r="G17" s="51"/>
      <c r="H17" s="51">
        <v>1765</v>
      </c>
      <c r="I17" s="51">
        <v>3693</v>
      </c>
      <c r="J17" s="332"/>
      <c r="K17" s="332"/>
      <c r="L17" s="94"/>
    </row>
    <row r="18" spans="1:46" s="197" customFormat="1" ht="26.25" x14ac:dyDescent="0.25">
      <c r="A18" s="47"/>
      <c r="B18" s="330"/>
      <c r="C18" s="333"/>
      <c r="D18" s="334"/>
      <c r="E18" s="334"/>
      <c r="F18" s="334"/>
      <c r="G18" s="334"/>
      <c r="H18" s="334"/>
      <c r="I18" s="334"/>
      <c r="J18" s="94"/>
      <c r="K18" s="94"/>
      <c r="L18" s="94"/>
    </row>
    <row r="19" spans="1:46" ht="28.5" customHeight="1" x14ac:dyDescent="0.25">
      <c r="A19" s="130" t="s">
        <v>63</v>
      </c>
      <c r="B19" s="65"/>
      <c r="C19" s="141" t="s">
        <v>64</v>
      </c>
      <c r="D19" s="133">
        <f>D11/D8</f>
        <v>0.58620689655172409</v>
      </c>
      <c r="E19" s="133">
        <f>E11/E8</f>
        <v>0.5748457950955318</v>
      </c>
      <c r="F19" s="147">
        <f>F11/F8</f>
        <v>0.86593843098311818</v>
      </c>
      <c r="G19" s="147"/>
      <c r="H19" s="147">
        <f>H11/H8</f>
        <v>1.0764233855559802</v>
      </c>
      <c r="I19" s="147">
        <f>I11/I8</f>
        <v>0.26479181884587288</v>
      </c>
      <c r="J19" s="131">
        <f>J14/J8</f>
        <v>1.6292310923333626E-2</v>
      </c>
      <c r="K19" s="131">
        <f>K14/K8</f>
        <v>3.6048306657705464</v>
      </c>
      <c r="L19" s="131">
        <f>L14/L8</f>
        <v>-6.1455820478452921E-3</v>
      </c>
      <c r="M19" s="1"/>
      <c r="N19" s="1"/>
      <c r="O19" s="1"/>
      <c r="AA19"/>
      <c r="AB19"/>
    </row>
    <row r="20" spans="1:46" ht="28.5" customHeight="1" x14ac:dyDescent="0.25">
      <c r="A20" s="1"/>
      <c r="B20" s="46"/>
      <c r="C20" s="141" t="s">
        <v>65</v>
      </c>
      <c r="D20" s="133">
        <f>D11/D9</f>
        <v>0.40463269432170124</v>
      </c>
      <c r="E20" s="133">
        <f>E11/E9</f>
        <v>0.51698542699126659</v>
      </c>
      <c r="F20" s="133">
        <f>F11/F9</f>
        <v>0.78429820600779621</v>
      </c>
      <c r="G20" s="133"/>
      <c r="H20" s="133">
        <f>H11/H9</f>
        <v>0.79361971444903434</v>
      </c>
      <c r="I20" s="133">
        <f>I11/I9</f>
        <v>0.2796152031992607</v>
      </c>
      <c r="J20" s="100"/>
      <c r="K20" s="101"/>
      <c r="L20" s="100"/>
      <c r="M20" s="1"/>
      <c r="N20" s="1"/>
      <c r="O20" s="1"/>
      <c r="AA20"/>
      <c r="AB20"/>
    </row>
    <row r="21" spans="1:46" ht="28.5" customHeight="1" x14ac:dyDescent="0.25">
      <c r="A21" s="1"/>
      <c r="B21" s="46"/>
      <c r="C21" s="143" t="s">
        <v>66</v>
      </c>
      <c r="D21" s="144">
        <f>D14/D8</f>
        <v>0.63691683569979718</v>
      </c>
      <c r="E21" s="144">
        <f>E14/E8</f>
        <v>0.73612155859786366</v>
      </c>
      <c r="F21" s="144">
        <f>F14/F8</f>
        <v>1.0168818272095332</v>
      </c>
      <c r="G21" s="144"/>
      <c r="H21" s="144">
        <f>H14/H8</f>
        <v>1.3565150936186474</v>
      </c>
      <c r="I21" s="144">
        <f>I14/I8</f>
        <v>0.4793644996347699</v>
      </c>
      <c r="J21" s="100"/>
      <c r="K21" s="101"/>
      <c r="L21" s="100"/>
      <c r="M21" s="1"/>
      <c r="N21" s="1"/>
      <c r="O21" s="1"/>
      <c r="AA21"/>
      <c r="AB21"/>
    </row>
    <row r="22" spans="1:46" ht="28.5" customHeight="1" thickBot="1" x14ac:dyDescent="0.3">
      <c r="A22" s="1"/>
      <c r="B22" s="46"/>
      <c r="C22" s="142" t="s">
        <v>67</v>
      </c>
      <c r="D22" s="140">
        <f>D14/D9</f>
        <v>0.43963552255022209</v>
      </c>
      <c r="E22" s="140">
        <f>E14/E9</f>
        <v>0.66202818483859394</v>
      </c>
      <c r="F22" s="140">
        <f>F14/F9</f>
        <v>0.92101073733025618</v>
      </c>
      <c r="G22" s="140"/>
      <c r="H22" s="140">
        <f>H14/H9</f>
        <v>1.0001242407859681</v>
      </c>
      <c r="I22" s="140">
        <f>I14/I9</f>
        <v>0.50619993682624786</v>
      </c>
      <c r="J22" s="100"/>
      <c r="K22" s="101"/>
      <c r="L22" s="100"/>
      <c r="M22" s="1"/>
      <c r="N22" s="1"/>
      <c r="O22" s="1"/>
      <c r="AA22"/>
      <c r="AB22"/>
    </row>
    <row r="23" spans="1:46" ht="28.5" customHeight="1" x14ac:dyDescent="0.4">
      <c r="A23" s="1"/>
      <c r="B23" s="46"/>
      <c r="C23" s="146" t="s">
        <v>44</v>
      </c>
      <c r="D23" s="134">
        <f>D14/D10</f>
        <v>0.55869897868403262</v>
      </c>
      <c r="E23" s="134">
        <f>E14/E10</f>
        <v>0.64572066543672257</v>
      </c>
      <c r="F23" s="151">
        <f>F14/F10</f>
        <v>0.89200160281538021</v>
      </c>
      <c r="G23" s="135"/>
      <c r="H23" s="151">
        <f>H14/H10</f>
        <v>1.1899255207181119</v>
      </c>
      <c r="I23" s="151"/>
      <c r="J23" s="100"/>
      <c r="K23" s="101"/>
      <c r="L23" s="100"/>
      <c r="M23" s="1"/>
      <c r="N23" s="1"/>
      <c r="O23" s="1"/>
      <c r="AA23"/>
      <c r="AB23"/>
    </row>
    <row r="24" spans="1:46" ht="28.5" customHeight="1" thickBot="1" x14ac:dyDescent="0.3">
      <c r="A24" s="1"/>
      <c r="B24" s="46"/>
      <c r="C24" s="145" t="s">
        <v>45</v>
      </c>
      <c r="D24" s="240">
        <f t="shared" ref="D24:I24" si="5">D10-D14</f>
        <v>248.01999999999998</v>
      </c>
      <c r="E24" s="240">
        <f t="shared" si="5"/>
        <v>2684.579999999999</v>
      </c>
      <c r="F24" s="241">
        <f t="shared" si="5"/>
        <v>371.9399999999996</v>
      </c>
      <c r="G24" s="242">
        <f t="shared" si="5"/>
        <v>0</v>
      </c>
      <c r="H24" s="242">
        <f t="shared" si="5"/>
        <v>-566.62000000000035</v>
      </c>
      <c r="I24" s="241">
        <f t="shared" si="5"/>
        <v>3617.6399999999994</v>
      </c>
      <c r="J24" s="131"/>
      <c r="K24" s="131"/>
      <c r="L24" s="131"/>
      <c r="M24" s="1"/>
      <c r="N24" s="1"/>
      <c r="O24" s="1"/>
      <c r="AA24"/>
      <c r="AB24"/>
    </row>
    <row r="25" spans="1:46" ht="31.5" customHeight="1" thickBot="1" x14ac:dyDescent="0.3">
      <c r="A25" s="367" t="s">
        <v>46</v>
      </c>
      <c r="B25" s="368"/>
      <c r="C25" s="369" t="s">
        <v>85</v>
      </c>
      <c r="D25" s="223" t="s">
        <v>76</v>
      </c>
      <c r="E25" s="223" t="s">
        <v>77</v>
      </c>
      <c r="F25" s="223" t="s">
        <v>77</v>
      </c>
      <c r="G25" s="180" t="s">
        <v>197</v>
      </c>
      <c r="H25" s="191" t="s">
        <v>77</v>
      </c>
      <c r="I25" s="223" t="s">
        <v>77</v>
      </c>
      <c r="J25" s="62"/>
      <c r="K25" s="62"/>
      <c r="L25" s="62"/>
      <c r="M25" s="1"/>
      <c r="O25" s="1"/>
      <c r="Q25" s="172"/>
      <c r="R25" s="172"/>
      <c r="AC25" s="1"/>
      <c r="AD25" s="1"/>
      <c r="AE25" s="1"/>
      <c r="AF25" s="1"/>
      <c r="AG25" s="1"/>
      <c r="AH25" s="1"/>
      <c r="AI25" s="1"/>
      <c r="AJ25" s="1"/>
      <c r="AK25" s="1"/>
      <c r="AL25" s="1"/>
      <c r="AM25" s="1"/>
      <c r="AN25" s="1"/>
      <c r="AO25" s="1"/>
      <c r="AP25" s="1"/>
      <c r="AQ25" s="1"/>
      <c r="AR25" s="1"/>
      <c r="AS25" s="1"/>
      <c r="AT25" s="1"/>
    </row>
    <row r="26" spans="1:46" s="73" customFormat="1" ht="27" thickBot="1" x14ac:dyDescent="0.45">
      <c r="A26" s="188" t="s">
        <v>110</v>
      </c>
      <c r="B26" s="189"/>
      <c r="C26" s="370"/>
      <c r="D26" s="153" t="s">
        <v>302</v>
      </c>
      <c r="E26" s="153" t="s">
        <v>301</v>
      </c>
      <c r="F26" s="153" t="s">
        <v>298</v>
      </c>
      <c r="G26" s="179"/>
      <c r="H26" s="80" t="s">
        <v>107</v>
      </c>
      <c r="I26" s="153" t="s">
        <v>91</v>
      </c>
      <c r="J26" s="186"/>
      <c r="K26" s="82"/>
      <c r="L26" s="82"/>
      <c r="M26" s="184"/>
      <c r="N26" s="184"/>
      <c r="O26" s="184"/>
      <c r="P26" s="185"/>
      <c r="Q26" s="173"/>
      <c r="R26" s="173"/>
    </row>
    <row r="27" spans="1:46" s="73" customFormat="1" ht="27" thickBot="1" x14ac:dyDescent="0.45">
      <c r="A27" s="362" t="s">
        <v>112</v>
      </c>
      <c r="B27" s="363"/>
      <c r="C27" s="370"/>
      <c r="D27" s="153" t="s">
        <v>303</v>
      </c>
      <c r="E27" s="224" t="s">
        <v>300</v>
      </c>
      <c r="F27" s="224" t="s">
        <v>299</v>
      </c>
      <c r="G27" s="179"/>
      <c r="H27" s="192" t="s">
        <v>297</v>
      </c>
      <c r="I27" s="153"/>
      <c r="J27" s="174"/>
      <c r="K27" s="174"/>
      <c r="L27" s="174"/>
      <c r="M27" s="184"/>
      <c r="N27" s="184"/>
      <c r="O27" s="184"/>
      <c r="P27" s="185"/>
      <c r="Q27" s="173"/>
      <c r="R27" s="173"/>
    </row>
    <row r="28" spans="1:46" s="73" customFormat="1" ht="27" thickBot="1" x14ac:dyDescent="0.45">
      <c r="A28" s="372" t="s">
        <v>111</v>
      </c>
      <c r="B28" s="373"/>
      <c r="C28" s="371"/>
      <c r="D28" s="225"/>
      <c r="E28" s="225"/>
      <c r="F28" s="226"/>
      <c r="G28" s="190"/>
      <c r="H28" s="194"/>
      <c r="I28" s="225"/>
      <c r="J28" s="174"/>
      <c r="K28" s="174"/>
      <c r="L28" s="174"/>
      <c r="M28" s="72"/>
      <c r="N28" s="72"/>
      <c r="O28" s="72"/>
      <c r="Q28" s="173"/>
      <c r="R28" s="173"/>
    </row>
    <row r="29" spans="1:46" ht="71.25" customHeight="1" thickBot="1" x14ac:dyDescent="0.3">
      <c r="A29" s="360" t="s">
        <v>36</v>
      </c>
      <c r="B29" s="361"/>
      <c r="C29" s="108"/>
      <c r="D29" s="187"/>
      <c r="E29" s="187"/>
      <c r="F29" s="187"/>
      <c r="G29" s="187"/>
      <c r="H29" s="187"/>
      <c r="I29" s="187"/>
      <c r="J29" s="109"/>
      <c r="K29" s="109"/>
      <c r="L29" s="110"/>
      <c r="M29" s="41" t="s">
        <v>78</v>
      </c>
      <c r="N29" s="41" t="s">
        <v>37</v>
      </c>
      <c r="O29" s="41" t="s">
        <v>79</v>
      </c>
      <c r="P29" s="86" t="s">
        <v>80</v>
      </c>
      <c r="Q29" s="172"/>
      <c r="R29" s="172"/>
      <c r="AC29" s="1"/>
      <c r="AD29" s="1"/>
      <c r="AE29" s="1"/>
      <c r="AF29" s="1"/>
      <c r="AG29" s="1"/>
      <c r="AH29" s="1"/>
      <c r="AI29" s="1"/>
      <c r="AJ29" s="1"/>
      <c r="AK29" s="1"/>
      <c r="AL29" s="1"/>
      <c r="AM29" s="1"/>
      <c r="AN29" s="1"/>
      <c r="AO29" s="1"/>
      <c r="AP29" s="1"/>
      <c r="AQ29" s="1"/>
      <c r="AR29" s="1"/>
      <c r="AS29" s="1"/>
      <c r="AT29" s="1"/>
    </row>
    <row r="30" spans="1:46" ht="63" customHeight="1" x14ac:dyDescent="0.25">
      <c r="A30" s="84"/>
      <c r="B30" s="85"/>
      <c r="C30" s="107" t="s">
        <v>84</v>
      </c>
      <c r="D30" s="69" t="s">
        <v>28</v>
      </c>
      <c r="E30" s="1"/>
      <c r="F30" s="1"/>
      <c r="G30" s="1"/>
      <c r="H30" s="1"/>
      <c r="I30" s="1"/>
      <c r="J30" s="1"/>
      <c r="K30" s="1"/>
      <c r="L30" s="1"/>
      <c r="M30" s="10"/>
      <c r="N30" s="9"/>
      <c r="O30" s="11"/>
      <c r="P30" s="10"/>
      <c r="Q30" s="345"/>
      <c r="R30" s="345"/>
      <c r="AC30" s="1"/>
      <c r="AD30" s="1"/>
      <c r="AE30" s="1"/>
      <c r="AF30" s="1"/>
      <c r="AG30" s="1"/>
      <c r="AH30" s="1"/>
      <c r="AI30" s="1"/>
      <c r="AJ30" s="1"/>
      <c r="AK30" s="1"/>
      <c r="AL30" s="1"/>
      <c r="AM30" s="1"/>
      <c r="AN30" s="1"/>
      <c r="AO30" s="1"/>
      <c r="AP30" s="1"/>
      <c r="AQ30" s="1"/>
      <c r="AR30" s="1"/>
      <c r="AS30" s="1"/>
      <c r="AT30" s="1"/>
    </row>
    <row r="31" spans="1:46" ht="31.15" customHeight="1" x14ac:dyDescent="0.25">
      <c r="A31" s="350" t="s">
        <v>13</v>
      </c>
      <c r="B31" s="351"/>
      <c r="C31" s="55" t="s">
        <v>83</v>
      </c>
      <c r="D31" s="227" t="s">
        <v>68</v>
      </c>
      <c r="E31" s="227" t="s">
        <v>68</v>
      </c>
      <c r="F31" s="227" t="s">
        <v>68</v>
      </c>
      <c r="G31" s="212" t="s">
        <v>85</v>
      </c>
      <c r="H31" s="205" t="s">
        <v>68</v>
      </c>
      <c r="I31" s="228" t="s">
        <v>68</v>
      </c>
      <c r="J31" s="40"/>
      <c r="K31" s="80"/>
      <c r="L31" s="40"/>
      <c r="M31" s="3" t="s">
        <v>85</v>
      </c>
      <c r="N31" s="357" t="s">
        <v>244</v>
      </c>
      <c r="O31" s="388" t="s">
        <v>262</v>
      </c>
      <c r="P31" s="285" t="s">
        <v>197</v>
      </c>
      <c r="Q31" s="172"/>
      <c r="R31" s="172"/>
      <c r="AC31" s="1"/>
      <c r="AD31" s="1"/>
      <c r="AE31" s="1"/>
      <c r="AF31" s="1"/>
      <c r="AG31" s="1"/>
      <c r="AH31" s="1"/>
      <c r="AI31" s="1"/>
      <c r="AJ31" s="1"/>
      <c r="AK31" s="1"/>
      <c r="AL31" s="1"/>
      <c r="AM31" s="1"/>
      <c r="AN31" s="1"/>
      <c r="AO31" s="1"/>
      <c r="AP31" s="1"/>
      <c r="AQ31" s="1"/>
      <c r="AR31" s="1"/>
      <c r="AS31" s="1"/>
      <c r="AT31" s="1"/>
    </row>
    <row r="32" spans="1:46" ht="42" x14ac:dyDescent="0.25">
      <c r="A32" s="352"/>
      <c r="B32" s="351"/>
      <c r="C32" s="56" t="s">
        <v>81</v>
      </c>
      <c r="D32" s="229" t="s">
        <v>68</v>
      </c>
      <c r="E32" s="229" t="s">
        <v>68</v>
      </c>
      <c r="F32" s="227" t="s">
        <v>68</v>
      </c>
      <c r="G32" s="212" t="s">
        <v>85</v>
      </c>
      <c r="H32" s="205" t="s">
        <v>68</v>
      </c>
      <c r="I32" s="228" t="s">
        <v>68</v>
      </c>
      <c r="J32" s="34"/>
      <c r="K32" s="80"/>
      <c r="L32" s="34"/>
      <c r="M32" s="3" t="s">
        <v>85</v>
      </c>
      <c r="N32" s="358"/>
      <c r="O32" s="375"/>
      <c r="P32" s="285" t="s">
        <v>197</v>
      </c>
      <c r="Q32" s="345"/>
      <c r="R32" s="345"/>
      <c r="AC32" s="1"/>
      <c r="AD32" s="1"/>
      <c r="AE32" s="1"/>
      <c r="AF32" s="1"/>
      <c r="AG32" s="1"/>
      <c r="AH32" s="1"/>
      <c r="AI32" s="1"/>
      <c r="AJ32" s="1"/>
      <c r="AK32" s="1"/>
      <c r="AL32" s="1"/>
      <c r="AM32" s="1"/>
      <c r="AN32" s="1"/>
      <c r="AO32" s="1"/>
      <c r="AP32" s="1"/>
      <c r="AQ32" s="1"/>
      <c r="AR32" s="1"/>
      <c r="AS32" s="1"/>
      <c r="AT32" s="1"/>
    </row>
    <row r="33" spans="1:46" ht="26.25" x14ac:dyDescent="0.25">
      <c r="A33" s="352"/>
      <c r="B33" s="351"/>
      <c r="C33" s="55" t="s">
        <v>82</v>
      </c>
      <c r="D33" s="230" t="s">
        <v>68</v>
      </c>
      <c r="E33" s="230" t="s">
        <v>68</v>
      </c>
      <c r="F33" s="231" t="s">
        <v>68</v>
      </c>
      <c r="G33" s="212" t="s">
        <v>85</v>
      </c>
      <c r="H33" s="205" t="s">
        <v>68</v>
      </c>
      <c r="I33" s="232" t="s">
        <v>68</v>
      </c>
      <c r="J33" s="35"/>
      <c r="K33" s="81"/>
      <c r="L33" s="35"/>
      <c r="M33" s="3" t="s">
        <v>85</v>
      </c>
      <c r="N33" s="359"/>
      <c r="O33" s="376"/>
      <c r="P33" s="285" t="s">
        <v>197</v>
      </c>
      <c r="Q33" s="172"/>
      <c r="R33" s="172"/>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6"/>
      <c r="H34" s="4"/>
      <c r="I34" s="7"/>
      <c r="J34" s="4"/>
      <c r="K34" s="7"/>
      <c r="L34" s="4"/>
      <c r="M34" s="5"/>
      <c r="N34" s="5"/>
      <c r="O34" s="6"/>
      <c r="P34" s="288"/>
      <c r="Q34" s="172"/>
      <c r="R34" s="172"/>
      <c r="AC34" s="1"/>
      <c r="AD34" s="1"/>
      <c r="AE34" s="1"/>
      <c r="AF34" s="1"/>
      <c r="AG34" s="1"/>
      <c r="AH34" s="1"/>
      <c r="AI34" s="1"/>
      <c r="AJ34" s="1"/>
      <c r="AK34" s="1"/>
      <c r="AL34" s="1"/>
      <c r="AM34" s="1"/>
      <c r="AN34" s="1"/>
      <c r="AO34" s="1"/>
      <c r="AP34" s="1"/>
      <c r="AQ34" s="1"/>
      <c r="AR34" s="1"/>
      <c r="AS34" s="1"/>
      <c r="AT34" s="1"/>
    </row>
    <row r="35" spans="1:46" ht="34.5" x14ac:dyDescent="0.25">
      <c r="A35" s="1"/>
      <c r="B35" s="1"/>
      <c r="C35" s="79" t="s">
        <v>92</v>
      </c>
      <c r="D35" s="69" t="s">
        <v>28</v>
      </c>
      <c r="E35" s="1"/>
      <c r="F35" s="9"/>
      <c r="G35" s="117"/>
      <c r="H35" s="1"/>
      <c r="I35" s="9"/>
      <c r="J35" s="1"/>
      <c r="L35" s="1"/>
      <c r="M35" s="10"/>
      <c r="N35" s="10"/>
      <c r="O35" s="11"/>
      <c r="P35" s="288"/>
      <c r="Q35" s="345"/>
      <c r="R35" s="345"/>
      <c r="AC35" s="1"/>
      <c r="AD35" s="1"/>
      <c r="AE35" s="1"/>
      <c r="AF35" s="1"/>
      <c r="AG35" s="1"/>
      <c r="AH35" s="1"/>
      <c r="AI35" s="1"/>
      <c r="AJ35" s="1"/>
      <c r="AK35" s="1"/>
      <c r="AL35" s="1"/>
      <c r="AM35" s="1"/>
      <c r="AN35" s="1"/>
      <c r="AO35" s="1"/>
      <c r="AP35" s="1"/>
      <c r="AQ35" s="1"/>
      <c r="AR35" s="1"/>
      <c r="AS35" s="1"/>
      <c r="AT35" s="1"/>
    </row>
    <row r="36" spans="1:46" ht="30" customHeight="1" x14ac:dyDescent="0.25">
      <c r="A36" s="353" t="s">
        <v>7</v>
      </c>
      <c r="B36" s="354"/>
      <c r="C36" s="218" t="s">
        <v>116</v>
      </c>
      <c r="D36" s="228" t="s">
        <v>69</v>
      </c>
      <c r="E36" s="228" t="s">
        <v>69</v>
      </c>
      <c r="F36" s="227" t="s">
        <v>69</v>
      </c>
      <c r="G36" s="212" t="s">
        <v>85</v>
      </c>
      <c r="H36" s="205" t="s">
        <v>69</v>
      </c>
      <c r="I36" s="228" t="s">
        <v>69</v>
      </c>
      <c r="J36" s="26"/>
      <c r="K36" s="80"/>
      <c r="L36" s="26"/>
      <c r="M36" s="3" t="s">
        <v>179</v>
      </c>
      <c r="N36" s="203" t="s">
        <v>93</v>
      </c>
      <c r="O36" s="385" t="s">
        <v>198</v>
      </c>
      <c r="P36" s="285" t="s">
        <v>87</v>
      </c>
      <c r="Q36" s="172"/>
      <c r="R36" s="172"/>
      <c r="AC36" s="1"/>
      <c r="AD36" s="1"/>
      <c r="AE36" s="1"/>
      <c r="AF36" s="1"/>
      <c r="AG36" s="1"/>
      <c r="AH36" s="1"/>
      <c r="AI36" s="1"/>
      <c r="AJ36" s="1"/>
      <c r="AK36" s="1"/>
      <c r="AL36" s="1"/>
      <c r="AM36" s="1"/>
      <c r="AN36" s="1"/>
      <c r="AO36" s="1"/>
      <c r="AP36" s="1"/>
      <c r="AQ36" s="1"/>
      <c r="AR36" s="1"/>
      <c r="AS36" s="1"/>
      <c r="AT36" s="1"/>
    </row>
    <row r="37" spans="1:46" ht="21" x14ac:dyDescent="0.25">
      <c r="A37" s="353"/>
      <c r="B37" s="354"/>
      <c r="C37" s="218" t="s">
        <v>117</v>
      </c>
      <c r="D37" s="233" t="s">
        <v>68</v>
      </c>
      <c r="E37" s="233" t="s">
        <v>68</v>
      </c>
      <c r="F37" s="227" t="s">
        <v>68</v>
      </c>
      <c r="G37" s="212" t="s">
        <v>85</v>
      </c>
      <c r="H37" s="205" t="s">
        <v>68</v>
      </c>
      <c r="I37" s="233" t="s">
        <v>68</v>
      </c>
      <c r="J37" s="36"/>
      <c r="K37" s="80"/>
      <c r="L37" s="36"/>
      <c r="M37" s="3" t="s">
        <v>85</v>
      </c>
      <c r="N37" s="3" t="s">
        <v>85</v>
      </c>
      <c r="O37" s="386"/>
      <c r="P37" s="285" t="s">
        <v>197</v>
      </c>
      <c r="Q37" s="172"/>
      <c r="R37" s="172"/>
      <c r="AC37" s="1"/>
      <c r="AD37" s="1"/>
      <c r="AE37" s="1"/>
      <c r="AF37" s="1"/>
      <c r="AG37" s="1"/>
      <c r="AH37" s="1"/>
      <c r="AI37" s="1"/>
      <c r="AJ37" s="1"/>
      <c r="AK37" s="1"/>
      <c r="AL37" s="1"/>
      <c r="AM37" s="1"/>
      <c r="AN37" s="1"/>
      <c r="AO37" s="1"/>
      <c r="AP37" s="1"/>
      <c r="AQ37" s="1"/>
      <c r="AR37" s="1"/>
      <c r="AS37" s="1"/>
      <c r="AT37" s="1"/>
    </row>
    <row r="38" spans="1:46" ht="75" x14ac:dyDescent="0.25">
      <c r="A38" s="353"/>
      <c r="B38" s="354"/>
      <c r="C38" s="219" t="s">
        <v>115</v>
      </c>
      <c r="D38" s="228" t="s">
        <v>68</v>
      </c>
      <c r="E38" s="228" t="s">
        <v>73</v>
      </c>
      <c r="F38" s="227" t="s">
        <v>73</v>
      </c>
      <c r="G38" s="212" t="s">
        <v>85</v>
      </c>
      <c r="H38" s="205" t="s">
        <v>73</v>
      </c>
      <c r="I38" s="233" t="s">
        <v>73</v>
      </c>
      <c r="J38" s="27"/>
      <c r="K38" s="81"/>
      <c r="L38" s="27"/>
      <c r="M38" s="3" t="s">
        <v>179</v>
      </c>
      <c r="N38" s="159" t="s">
        <v>199</v>
      </c>
      <c r="O38" s="386"/>
      <c r="P38" s="285" t="s">
        <v>87</v>
      </c>
      <c r="Q38" s="172"/>
      <c r="R38" s="172"/>
      <c r="AC38" s="1"/>
      <c r="AD38" s="1"/>
      <c r="AE38" s="1"/>
      <c r="AF38" s="1"/>
      <c r="AG38" s="1"/>
      <c r="AH38" s="1"/>
      <c r="AI38" s="1"/>
      <c r="AJ38" s="1"/>
      <c r="AK38" s="1"/>
      <c r="AL38" s="1"/>
      <c r="AM38" s="1"/>
      <c r="AN38" s="1"/>
      <c r="AO38" s="1"/>
      <c r="AP38" s="1"/>
      <c r="AQ38" s="1"/>
      <c r="AR38" s="1"/>
      <c r="AS38" s="1"/>
      <c r="AT38" s="1"/>
    </row>
    <row r="39" spans="1:46" ht="63" x14ac:dyDescent="0.25">
      <c r="A39" s="353"/>
      <c r="B39" s="354"/>
      <c r="C39" s="221" t="s">
        <v>114</v>
      </c>
      <c r="D39" s="234" t="s">
        <v>68</v>
      </c>
      <c r="E39" s="234" t="s">
        <v>73</v>
      </c>
      <c r="F39" s="227" t="s">
        <v>73</v>
      </c>
      <c r="G39" s="212" t="s">
        <v>85</v>
      </c>
      <c r="H39" s="205" t="s">
        <v>73</v>
      </c>
      <c r="I39" s="233" t="s">
        <v>73</v>
      </c>
      <c r="J39" s="27"/>
      <c r="K39" s="80"/>
      <c r="L39" s="27"/>
      <c r="M39" s="3" t="s">
        <v>179</v>
      </c>
      <c r="N39" s="203" t="s">
        <v>200</v>
      </c>
      <c r="O39" s="386"/>
      <c r="P39" s="285" t="s">
        <v>87</v>
      </c>
      <c r="Q39" s="172"/>
      <c r="R39" s="172"/>
      <c r="AC39" s="1"/>
      <c r="AD39" s="1"/>
      <c r="AE39" s="1"/>
      <c r="AF39" s="1"/>
      <c r="AG39" s="1"/>
      <c r="AH39" s="1"/>
      <c r="AI39" s="1"/>
      <c r="AJ39" s="1"/>
      <c r="AK39" s="1"/>
      <c r="AL39" s="1"/>
      <c r="AM39" s="1"/>
      <c r="AN39" s="1"/>
      <c r="AO39" s="1"/>
      <c r="AP39" s="1"/>
      <c r="AQ39" s="1"/>
      <c r="AR39" s="1"/>
      <c r="AS39" s="1"/>
      <c r="AT39" s="1"/>
    </row>
    <row r="40" spans="1:46" ht="30" x14ac:dyDescent="0.25">
      <c r="A40" s="353"/>
      <c r="B40" s="354"/>
      <c r="C40" s="220" t="s">
        <v>113</v>
      </c>
      <c r="D40" s="227" t="s">
        <v>73</v>
      </c>
      <c r="E40" s="227" t="s">
        <v>73</v>
      </c>
      <c r="F40" s="227" t="s">
        <v>73</v>
      </c>
      <c r="G40" s="212" t="s">
        <v>85</v>
      </c>
      <c r="H40" s="205" t="s">
        <v>73</v>
      </c>
      <c r="I40" s="227" t="s">
        <v>73</v>
      </c>
      <c r="J40" s="28"/>
      <c r="K40" s="80"/>
      <c r="L40" s="28"/>
      <c r="M40" s="3" t="s">
        <v>179</v>
      </c>
      <c r="N40" s="159" t="s">
        <v>147</v>
      </c>
      <c r="O40" s="387"/>
      <c r="P40" s="285" t="s">
        <v>87</v>
      </c>
      <c r="Q40" s="172"/>
      <c r="R40" s="172"/>
      <c r="AC40" s="1"/>
      <c r="AD40" s="1"/>
      <c r="AE40" s="1"/>
      <c r="AF40" s="1"/>
      <c r="AG40" s="1"/>
      <c r="AH40" s="1"/>
      <c r="AI40" s="1"/>
      <c r="AJ40" s="1"/>
      <c r="AK40" s="1"/>
      <c r="AL40" s="1"/>
      <c r="AM40" s="1"/>
      <c r="AN40" s="1"/>
      <c r="AO40" s="1"/>
      <c r="AP40" s="1"/>
      <c r="AQ40" s="1"/>
      <c r="AR40" s="1"/>
      <c r="AS40" s="1"/>
      <c r="AT40" s="1"/>
    </row>
    <row r="41" spans="1:46" ht="21" customHeight="1" x14ac:dyDescent="0.25">
      <c r="A41" s="177"/>
      <c r="B41" s="195"/>
      <c r="C41" s="83"/>
      <c r="D41" s="198"/>
      <c r="E41" s="198"/>
      <c r="F41" s="198"/>
      <c r="G41" s="199"/>
      <c r="H41" s="198"/>
      <c r="I41" s="199"/>
      <c r="J41" s="196"/>
      <c r="K41" s="183"/>
      <c r="L41" s="196"/>
      <c r="M41" s="200"/>
      <c r="N41" s="200"/>
      <c r="O41" s="201"/>
      <c r="P41" s="292"/>
      <c r="Q41" s="172"/>
      <c r="R41" s="172"/>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9" t="s">
        <v>41</v>
      </c>
      <c r="E42" s="8"/>
      <c r="F42" s="17"/>
      <c r="G42" s="11"/>
      <c r="H42" s="8"/>
      <c r="I42" s="6"/>
      <c r="J42" s="8"/>
      <c r="L42" s="8"/>
      <c r="M42" s="5"/>
      <c r="N42" s="5"/>
      <c r="O42" s="5"/>
      <c r="P42" s="288"/>
      <c r="Q42" s="172"/>
      <c r="R42" s="172"/>
      <c r="AC42" s="1"/>
      <c r="AD42" s="1"/>
      <c r="AE42" s="1"/>
      <c r="AF42" s="1"/>
      <c r="AG42" s="1"/>
      <c r="AH42" s="1"/>
      <c r="AI42" s="1"/>
      <c r="AJ42" s="1"/>
      <c r="AK42" s="1"/>
      <c r="AL42" s="1"/>
      <c r="AM42" s="1"/>
      <c r="AN42" s="1"/>
      <c r="AO42" s="1"/>
      <c r="AP42" s="1"/>
      <c r="AQ42" s="1"/>
      <c r="AR42" s="1"/>
      <c r="AS42" s="1"/>
      <c r="AT42" s="1"/>
    </row>
    <row r="43" spans="1:46" ht="60" x14ac:dyDescent="0.25">
      <c r="A43" s="353" t="s">
        <v>3</v>
      </c>
      <c r="B43" s="354"/>
      <c r="C43" s="59" t="s">
        <v>4</v>
      </c>
      <c r="D43" s="228" t="s">
        <v>69</v>
      </c>
      <c r="E43" s="228" t="s">
        <v>69</v>
      </c>
      <c r="F43" s="227" t="s">
        <v>69</v>
      </c>
      <c r="G43" s="212" t="s">
        <v>85</v>
      </c>
      <c r="H43" s="205" t="s">
        <v>69</v>
      </c>
      <c r="I43" s="228" t="s">
        <v>69</v>
      </c>
      <c r="J43" s="164"/>
      <c r="K43" s="165"/>
      <c r="L43" s="164"/>
      <c r="M43" s="3" t="s">
        <v>85</v>
      </c>
      <c r="N43" s="203" t="s">
        <v>174</v>
      </c>
      <c r="O43" s="252" t="s">
        <v>173</v>
      </c>
      <c r="P43" s="285" t="s">
        <v>24</v>
      </c>
      <c r="Q43" s="172"/>
      <c r="R43" s="172"/>
      <c r="AC43" s="1"/>
      <c r="AD43" s="1"/>
      <c r="AE43" s="1"/>
      <c r="AF43" s="1"/>
      <c r="AG43" s="1"/>
      <c r="AH43" s="1"/>
      <c r="AI43" s="1"/>
      <c r="AJ43" s="1"/>
      <c r="AK43" s="1"/>
      <c r="AL43" s="1"/>
      <c r="AM43" s="1"/>
      <c r="AN43" s="1"/>
      <c r="AO43" s="1"/>
      <c r="AP43" s="1"/>
      <c r="AQ43" s="1"/>
      <c r="AR43" s="1"/>
      <c r="AS43" s="1"/>
      <c r="AT43" s="1"/>
    </row>
    <row r="44" spans="1:46" ht="21" x14ac:dyDescent="0.25">
      <c r="A44" s="353"/>
      <c r="B44" s="354"/>
      <c r="C44" s="83" t="s">
        <v>10</v>
      </c>
      <c r="D44" s="228" t="s">
        <v>138</v>
      </c>
      <c r="E44" s="228" t="s">
        <v>138</v>
      </c>
      <c r="F44" s="228" t="s">
        <v>138</v>
      </c>
      <c r="G44" s="212" t="s">
        <v>85</v>
      </c>
      <c r="H44" s="205" t="s">
        <v>138</v>
      </c>
      <c r="I44" s="228" t="s">
        <v>138</v>
      </c>
      <c r="J44" s="164"/>
      <c r="K44" s="165"/>
      <c r="L44" s="164"/>
      <c r="M44" s="3" t="s">
        <v>85</v>
      </c>
      <c r="N44" s="3" t="s">
        <v>85</v>
      </c>
      <c r="O44" s="252" t="s">
        <v>201</v>
      </c>
      <c r="P44" s="285" t="s">
        <v>197</v>
      </c>
      <c r="Q44" s="172"/>
      <c r="R44" s="172"/>
      <c r="AC44" s="1"/>
      <c r="AD44" s="1"/>
      <c r="AE44" s="1"/>
      <c r="AF44" s="1"/>
      <c r="AG44" s="1"/>
      <c r="AH44" s="1"/>
      <c r="AI44" s="1"/>
      <c r="AJ44" s="1"/>
      <c r="AK44" s="1"/>
      <c r="AL44" s="1"/>
      <c r="AM44" s="1"/>
      <c r="AN44" s="1"/>
      <c r="AO44" s="1"/>
      <c r="AP44" s="1"/>
      <c r="AQ44" s="1"/>
      <c r="AR44" s="1"/>
      <c r="AS44" s="1"/>
      <c r="AT44" s="1"/>
    </row>
    <row r="45" spans="1:46" ht="30" x14ac:dyDescent="0.25">
      <c r="A45" s="353"/>
      <c r="B45" s="354"/>
      <c r="C45" s="59" t="str">
        <f>C60</f>
        <v>Others Quota</v>
      </c>
      <c r="D45" s="228" t="s">
        <v>73</v>
      </c>
      <c r="E45" s="228" t="s">
        <v>73</v>
      </c>
      <c r="F45" s="231" t="s">
        <v>73</v>
      </c>
      <c r="G45" s="212" t="s">
        <v>85</v>
      </c>
      <c r="H45" s="205" t="s">
        <v>73</v>
      </c>
      <c r="I45" s="228" t="s">
        <v>73</v>
      </c>
      <c r="J45" s="164"/>
      <c r="K45" s="166"/>
      <c r="L45" s="164"/>
      <c r="M45" s="3" t="s">
        <v>85</v>
      </c>
      <c r="N45" s="203" t="s">
        <v>337</v>
      </c>
      <c r="O45" s="252" t="s">
        <v>120</v>
      </c>
      <c r="P45" s="285" t="s">
        <v>169</v>
      </c>
      <c r="Q45" s="172"/>
      <c r="R45" s="172"/>
      <c r="AC45" s="1"/>
      <c r="AD45" s="1"/>
      <c r="AE45" s="1"/>
      <c r="AF45" s="1"/>
      <c r="AG45" s="1"/>
      <c r="AH45" s="1"/>
      <c r="AI45" s="1"/>
      <c r="AJ45" s="1"/>
      <c r="AK45" s="1"/>
      <c r="AL45" s="1"/>
      <c r="AM45" s="1"/>
      <c r="AN45" s="1"/>
      <c r="AO45" s="1"/>
      <c r="AP45" s="1"/>
      <c r="AQ45" s="1"/>
      <c r="AR45" s="1"/>
      <c r="AS45" s="1"/>
      <c r="AT45" s="1"/>
    </row>
    <row r="46" spans="1:46" ht="30" x14ac:dyDescent="0.25">
      <c r="A46" s="353"/>
      <c r="B46" s="354"/>
      <c r="C46" s="305" t="s">
        <v>278</v>
      </c>
      <c r="D46" s="228" t="s">
        <v>73</v>
      </c>
      <c r="E46" s="228" t="s">
        <v>73</v>
      </c>
      <c r="F46" s="228" t="s">
        <v>73</v>
      </c>
      <c r="G46" s="213" t="s">
        <v>85</v>
      </c>
      <c r="H46" s="205" t="s">
        <v>73</v>
      </c>
      <c r="I46" s="228" t="s">
        <v>85</v>
      </c>
      <c r="J46" s="306"/>
      <c r="K46" s="166"/>
      <c r="L46" s="306"/>
      <c r="M46" s="3" t="s">
        <v>85</v>
      </c>
      <c r="N46" s="203" t="s">
        <v>372</v>
      </c>
      <c r="O46" s="251" t="s">
        <v>253</v>
      </c>
      <c r="P46" s="308" t="s">
        <v>169</v>
      </c>
      <c r="Q46" s="172"/>
      <c r="R46" s="172"/>
      <c r="AC46" s="1"/>
      <c r="AD46" s="1"/>
      <c r="AE46" s="1"/>
      <c r="AF46" s="1"/>
      <c r="AG46" s="1"/>
      <c r="AH46" s="1"/>
      <c r="AI46" s="1"/>
      <c r="AJ46" s="1"/>
      <c r="AK46" s="1"/>
      <c r="AL46" s="1"/>
      <c r="AM46" s="1"/>
      <c r="AN46" s="1"/>
      <c r="AO46" s="1"/>
      <c r="AP46" s="1"/>
      <c r="AQ46" s="1"/>
      <c r="AR46" s="1"/>
      <c r="AS46" s="1"/>
      <c r="AT46" s="1"/>
    </row>
    <row r="47" spans="1:46" ht="21" x14ac:dyDescent="0.25">
      <c r="A47" s="353"/>
      <c r="B47" s="354"/>
      <c r="C47" s="60" t="str">
        <f t="shared" ref="C47:C48" si="6">C61</f>
        <v>Remove TAC</v>
      </c>
      <c r="D47" s="228" t="s">
        <v>68</v>
      </c>
      <c r="E47" s="228" t="s">
        <v>68</v>
      </c>
      <c r="F47" s="227" t="s">
        <v>68</v>
      </c>
      <c r="G47" s="212" t="s">
        <v>85</v>
      </c>
      <c r="H47" s="205" t="s">
        <v>68</v>
      </c>
      <c r="I47" s="228" t="s">
        <v>68</v>
      </c>
      <c r="J47" s="164"/>
      <c r="K47" s="165"/>
      <c r="L47" s="164"/>
      <c r="M47" s="3" t="s">
        <v>85</v>
      </c>
      <c r="N47" s="29" t="s">
        <v>85</v>
      </c>
      <c r="O47" s="252" t="s">
        <v>95</v>
      </c>
      <c r="P47" s="285" t="s">
        <v>197</v>
      </c>
      <c r="Q47" s="172"/>
      <c r="R47" s="172"/>
      <c r="AC47" s="1"/>
      <c r="AD47" s="1"/>
      <c r="AE47" s="1"/>
      <c r="AF47" s="1"/>
      <c r="AG47" s="1"/>
      <c r="AH47" s="1"/>
      <c r="AI47" s="1"/>
      <c r="AJ47" s="1"/>
      <c r="AK47" s="1"/>
      <c r="AL47" s="1"/>
      <c r="AM47" s="1"/>
      <c r="AN47" s="1"/>
      <c r="AO47" s="1"/>
      <c r="AP47" s="1"/>
      <c r="AQ47" s="1"/>
      <c r="AR47" s="1"/>
      <c r="AS47" s="1"/>
      <c r="AT47" s="1"/>
    </row>
    <row r="48" spans="1:46" ht="30" x14ac:dyDescent="0.25">
      <c r="A48" s="353"/>
      <c r="B48" s="354"/>
      <c r="C48" s="59" t="str">
        <f t="shared" si="6"/>
        <v xml:space="preserve">Merge TAC regions </v>
      </c>
      <c r="D48" s="227" t="s">
        <v>68</v>
      </c>
      <c r="E48" s="228" t="s">
        <v>68</v>
      </c>
      <c r="F48" s="227" t="s">
        <v>68</v>
      </c>
      <c r="G48" s="212" t="s">
        <v>85</v>
      </c>
      <c r="H48" s="205" t="s">
        <v>68</v>
      </c>
      <c r="I48" s="228" t="s">
        <v>68</v>
      </c>
      <c r="J48" s="164"/>
      <c r="K48" s="165"/>
      <c r="L48" s="164"/>
      <c r="M48" s="3" t="s">
        <v>85</v>
      </c>
      <c r="N48" s="29" t="s">
        <v>85</v>
      </c>
      <c r="O48" s="252" t="s">
        <v>373</v>
      </c>
      <c r="P48" s="285" t="s">
        <v>197</v>
      </c>
      <c r="Q48" s="172"/>
      <c r="R48" s="172"/>
      <c r="AC48" s="1"/>
      <c r="AD48" s="1"/>
      <c r="AE48" s="1"/>
      <c r="AF48" s="1"/>
      <c r="AG48" s="1"/>
      <c r="AH48" s="1"/>
      <c r="AI48" s="1"/>
      <c r="AJ48" s="1"/>
      <c r="AK48" s="1"/>
      <c r="AL48" s="1"/>
      <c r="AM48" s="1"/>
      <c r="AN48" s="1"/>
      <c r="AO48" s="1"/>
      <c r="AP48" s="1"/>
      <c r="AQ48" s="1"/>
      <c r="AR48" s="1"/>
      <c r="AS48" s="1"/>
      <c r="AT48" s="1"/>
    </row>
    <row r="49" spans="1:46" ht="18.75" x14ac:dyDescent="0.25">
      <c r="A49" s="1"/>
      <c r="B49" s="1"/>
      <c r="C49" s="1"/>
      <c r="D49" s="1"/>
      <c r="E49" s="1"/>
      <c r="F49" s="6"/>
      <c r="G49" s="122"/>
      <c r="H49" s="1"/>
      <c r="I49" s="6"/>
      <c r="J49" s="1"/>
      <c r="K49" s="6"/>
      <c r="L49" s="1"/>
      <c r="M49" s="5"/>
      <c r="N49" s="5"/>
      <c r="O49" s="5"/>
      <c r="P49" s="297"/>
      <c r="Q49" s="172"/>
      <c r="R49" s="172"/>
      <c r="AC49" s="1"/>
      <c r="AD49" s="1"/>
      <c r="AE49" s="1"/>
      <c r="AF49" s="1"/>
      <c r="AG49" s="1"/>
      <c r="AH49" s="1"/>
      <c r="AI49" s="1"/>
      <c r="AJ49" s="1"/>
      <c r="AK49" s="1"/>
      <c r="AL49" s="1"/>
      <c r="AM49" s="1"/>
      <c r="AN49" s="1"/>
      <c r="AO49" s="1"/>
      <c r="AP49" s="1"/>
      <c r="AQ49" s="1"/>
      <c r="AR49" s="1"/>
      <c r="AS49" s="1"/>
      <c r="AT49" s="1"/>
    </row>
    <row r="50" spans="1:46" ht="34.5" customHeight="1" x14ac:dyDescent="0.25">
      <c r="A50" s="1"/>
      <c r="B50" s="1"/>
      <c r="C50" s="79" t="s">
        <v>38</v>
      </c>
      <c r="D50" s="70" t="s">
        <v>40</v>
      </c>
      <c r="E50" s="37"/>
      <c r="F50" s="7"/>
      <c r="G50" s="121"/>
      <c r="H50" s="37"/>
      <c r="I50" s="7"/>
      <c r="J50" s="37"/>
      <c r="L50" s="37"/>
      <c r="M50" s="5"/>
      <c r="N50" s="5"/>
      <c r="O50" s="5"/>
      <c r="P50" s="297"/>
      <c r="Q50" s="172"/>
      <c r="R50" s="172"/>
      <c r="AC50" s="1"/>
      <c r="AD50" s="1"/>
      <c r="AE50" s="1"/>
      <c r="AF50" s="1"/>
      <c r="AG50" s="1"/>
      <c r="AH50" s="1"/>
      <c r="AI50" s="1"/>
      <c r="AJ50" s="1"/>
      <c r="AK50" s="1"/>
      <c r="AL50" s="1"/>
      <c r="AM50" s="1"/>
      <c r="AN50" s="1"/>
      <c r="AO50" s="1"/>
      <c r="AP50" s="1"/>
      <c r="AQ50" s="1"/>
      <c r="AR50" s="1"/>
      <c r="AS50" s="1"/>
      <c r="AT50" s="1"/>
    </row>
    <row r="51" spans="1:46" ht="21" x14ac:dyDescent="0.25">
      <c r="A51" s="353" t="s">
        <v>2</v>
      </c>
      <c r="B51" s="354"/>
      <c r="C51" s="57" t="s">
        <v>14</v>
      </c>
      <c r="D51" s="234" t="s">
        <v>68</v>
      </c>
      <c r="E51" s="234" t="s">
        <v>68</v>
      </c>
      <c r="F51" s="227" t="s">
        <v>68</v>
      </c>
      <c r="G51" s="212" t="s">
        <v>85</v>
      </c>
      <c r="H51" s="205" t="s">
        <v>68</v>
      </c>
      <c r="I51" s="228" t="s">
        <v>68</v>
      </c>
      <c r="J51" s="163"/>
      <c r="K51" s="165"/>
      <c r="L51" s="163"/>
      <c r="M51" s="167" t="s">
        <v>85</v>
      </c>
      <c r="N51" s="29" t="s">
        <v>85</v>
      </c>
      <c r="O51" s="252" t="s">
        <v>146</v>
      </c>
      <c r="P51" s="285" t="s">
        <v>197</v>
      </c>
      <c r="Q51" s="172"/>
      <c r="R51" s="172"/>
      <c r="AC51" s="1"/>
      <c r="AD51" s="1"/>
      <c r="AE51" s="1"/>
      <c r="AF51" s="1"/>
      <c r="AG51" s="1"/>
      <c r="AH51" s="1"/>
      <c r="AI51" s="1"/>
      <c r="AJ51" s="1"/>
      <c r="AK51" s="1"/>
      <c r="AL51" s="1"/>
      <c r="AM51" s="1"/>
      <c r="AN51" s="1"/>
      <c r="AO51" s="1"/>
      <c r="AP51" s="1"/>
      <c r="AQ51" s="1"/>
      <c r="AR51" s="1"/>
      <c r="AS51" s="1"/>
      <c r="AT51" s="1"/>
    </row>
    <row r="52" spans="1:46" s="1" customFormat="1" ht="21" x14ac:dyDescent="0.25">
      <c r="A52" s="353"/>
      <c r="B52" s="354"/>
      <c r="C52" s="63" t="s">
        <v>30</v>
      </c>
      <c r="D52" s="227" t="s">
        <v>68</v>
      </c>
      <c r="E52" s="227" t="s">
        <v>68</v>
      </c>
      <c r="F52" s="231" t="s">
        <v>68</v>
      </c>
      <c r="G52" s="212" t="s">
        <v>85</v>
      </c>
      <c r="H52" s="205" t="s">
        <v>68</v>
      </c>
      <c r="I52" s="228" t="s">
        <v>68</v>
      </c>
      <c r="J52" s="163"/>
      <c r="K52" s="166"/>
      <c r="L52" s="163"/>
      <c r="M52" s="167" t="s">
        <v>85</v>
      </c>
      <c r="N52" s="29" t="s">
        <v>244</v>
      </c>
      <c r="O52" s="252" t="s">
        <v>202</v>
      </c>
      <c r="P52" s="285" t="s">
        <v>197</v>
      </c>
      <c r="Q52" s="172"/>
      <c r="R52" s="172"/>
    </row>
    <row r="53" spans="1:46" s="1" customFormat="1" ht="21" x14ac:dyDescent="0.35">
      <c r="A53" s="353"/>
      <c r="B53" s="354"/>
      <c r="C53" s="216" t="s">
        <v>31</v>
      </c>
      <c r="D53" s="234" t="s">
        <v>69</v>
      </c>
      <c r="E53" s="234" t="s">
        <v>69</v>
      </c>
      <c r="F53" s="234" t="s">
        <v>69</v>
      </c>
      <c r="G53" s="212" t="s">
        <v>85</v>
      </c>
      <c r="H53" s="211" t="s">
        <v>69</v>
      </c>
      <c r="I53" s="233" t="s">
        <v>69</v>
      </c>
      <c r="J53" s="163"/>
      <c r="K53" s="217"/>
      <c r="L53" s="163"/>
      <c r="M53" s="3" t="s">
        <v>85</v>
      </c>
      <c r="N53" s="316" t="s">
        <v>175</v>
      </c>
      <c r="O53" s="293" t="s">
        <v>124</v>
      </c>
      <c r="P53" s="285" t="s">
        <v>24</v>
      </c>
      <c r="Q53" s="172"/>
      <c r="R53" s="172"/>
    </row>
    <row r="54" spans="1:46" s="1" customFormat="1" ht="21" customHeight="1" x14ac:dyDescent="0.35">
      <c r="A54" s="353"/>
      <c r="B54" s="354"/>
      <c r="C54" s="215"/>
      <c r="D54" s="227"/>
      <c r="E54" s="227"/>
      <c r="F54" s="227"/>
      <c r="G54" s="227"/>
      <c r="H54" s="227"/>
      <c r="I54" s="227"/>
      <c r="J54" s="40"/>
      <c r="K54" s="274"/>
      <c r="L54" s="40"/>
      <c r="M54" s="275"/>
      <c r="N54" s="275"/>
      <c r="O54" s="169"/>
      <c r="P54" s="296"/>
      <c r="Q54" s="172"/>
      <c r="R54" s="172"/>
    </row>
    <row r="55" spans="1:46" s="1" customFormat="1" ht="21" customHeight="1" x14ac:dyDescent="0.35">
      <c r="A55" s="353"/>
      <c r="B55" s="354"/>
      <c r="C55" s="215"/>
      <c r="D55" s="227"/>
      <c r="E55" s="227"/>
      <c r="F55" s="227"/>
      <c r="G55" s="227"/>
      <c r="H55" s="227"/>
      <c r="I55" s="227"/>
      <c r="J55" s="40"/>
      <c r="K55" s="274"/>
      <c r="L55" s="40"/>
      <c r="M55" s="275"/>
      <c r="N55" s="275"/>
      <c r="O55" s="169"/>
      <c r="P55" s="296"/>
      <c r="Q55" s="172"/>
      <c r="R55" s="172"/>
    </row>
    <row r="56" spans="1:46" ht="21.75" thickBot="1" x14ac:dyDescent="0.3">
      <c r="A56" s="1"/>
      <c r="B56" s="1"/>
      <c r="C56" s="4"/>
      <c r="D56" s="4"/>
      <c r="E56" s="4"/>
      <c r="F56" s="6"/>
      <c r="G56" s="16"/>
      <c r="H56" s="4"/>
      <c r="I56" s="6"/>
      <c r="J56" s="4"/>
      <c r="K56" s="16"/>
      <c r="L56" s="4"/>
      <c r="M56" s="5"/>
      <c r="N56" s="5"/>
      <c r="O56" s="16"/>
      <c r="Q56" s="172"/>
      <c r="R56" s="172"/>
      <c r="AC56" s="1"/>
      <c r="AD56" s="1"/>
      <c r="AE56" s="1"/>
      <c r="AF56" s="1"/>
      <c r="AG56" s="1"/>
      <c r="AH56" s="1"/>
      <c r="AI56" s="1"/>
      <c r="AJ56" s="1"/>
      <c r="AK56" s="1"/>
      <c r="AL56" s="1"/>
      <c r="AM56" s="1"/>
      <c r="AN56" s="1"/>
      <c r="AO56" s="1"/>
      <c r="AP56" s="1"/>
      <c r="AQ56" s="1"/>
      <c r="AR56" s="1"/>
      <c r="AS56" s="1"/>
      <c r="AT56" s="1"/>
    </row>
    <row r="57" spans="1:46" ht="105.75" customHeight="1" thickBot="1" x14ac:dyDescent="0.3">
      <c r="A57" s="348" t="s">
        <v>247</v>
      </c>
      <c r="B57" s="349"/>
      <c r="C57" s="349"/>
      <c r="D57" s="355" t="s">
        <v>386</v>
      </c>
      <c r="E57" s="349"/>
      <c r="F57" s="349"/>
      <c r="G57" s="349"/>
      <c r="H57" s="349"/>
      <c r="I57" s="356"/>
      <c r="J57" s="123"/>
      <c r="K57" s="111"/>
      <c r="L57" s="176"/>
      <c r="M57" s="32"/>
      <c r="N57" s="32"/>
      <c r="O57" s="32"/>
      <c r="P57" s="32"/>
      <c r="Q57" s="345"/>
      <c r="R57" s="345"/>
      <c r="AC57" s="1"/>
      <c r="AD57" s="1"/>
      <c r="AE57" s="1"/>
      <c r="AF57" s="1"/>
      <c r="AG57" s="1"/>
      <c r="AH57" s="1"/>
      <c r="AI57" s="1"/>
      <c r="AJ57" s="1"/>
      <c r="AK57" s="1"/>
      <c r="AL57" s="1"/>
      <c r="AM57" s="1"/>
      <c r="AN57" s="1"/>
      <c r="AO57" s="1"/>
      <c r="AP57" s="1"/>
      <c r="AQ57" s="1"/>
      <c r="AR57" s="1"/>
      <c r="AS57" s="1"/>
      <c r="AT57" s="1"/>
    </row>
    <row r="58" spans="1:46" ht="23.25" hidden="1" x14ac:dyDescent="0.35">
      <c r="A58" s="19"/>
      <c r="B58" s="20"/>
      <c r="C58" s="6"/>
      <c r="D58" s="6"/>
      <c r="E58" s="6"/>
      <c r="F58" s="5"/>
      <c r="G58" s="120"/>
      <c r="H58" s="6"/>
      <c r="I58" s="5"/>
      <c r="J58" s="6"/>
      <c r="K58" s="5"/>
      <c r="L58" s="6"/>
      <c r="M58" s="5"/>
      <c r="N58" s="5"/>
      <c r="O58" s="5"/>
      <c r="Q58" s="172"/>
      <c r="R58" s="172"/>
      <c r="AC58" s="1"/>
      <c r="AD58" s="1"/>
      <c r="AE58" s="1"/>
      <c r="AF58" s="1"/>
      <c r="AG58" s="1"/>
      <c r="AH58" s="1"/>
      <c r="AI58" s="1"/>
      <c r="AJ58" s="1"/>
      <c r="AK58" s="1"/>
      <c r="AL58" s="1"/>
      <c r="AM58" s="1"/>
      <c r="AN58" s="1"/>
      <c r="AO58" s="1"/>
      <c r="AP58" s="1"/>
      <c r="AQ58" s="1"/>
      <c r="AR58" s="1"/>
      <c r="AS58" s="1"/>
      <c r="AT58" s="1"/>
    </row>
    <row r="59" spans="1:46" ht="21" hidden="1" x14ac:dyDescent="0.25">
      <c r="A59" s="1"/>
      <c r="B59" s="1"/>
      <c r="C59" s="17"/>
      <c r="D59" s="71" t="s">
        <v>39</v>
      </c>
      <c r="E59" s="17"/>
      <c r="F59" s="7"/>
      <c r="G59" s="121"/>
      <c r="H59" s="17"/>
      <c r="I59" s="7"/>
      <c r="J59" s="17"/>
      <c r="L59" s="17"/>
      <c r="M59" s="5"/>
      <c r="N59" s="5"/>
      <c r="O59" s="17"/>
      <c r="Q59" s="172"/>
      <c r="R59" s="172"/>
      <c r="AC59" s="1"/>
      <c r="AD59" s="1"/>
      <c r="AE59" s="1"/>
      <c r="AF59" s="1"/>
      <c r="AG59" s="1"/>
      <c r="AH59" s="1"/>
      <c r="AI59" s="1"/>
      <c r="AJ59" s="1"/>
      <c r="AK59" s="1"/>
      <c r="AL59" s="1"/>
      <c r="AM59" s="1"/>
      <c r="AN59" s="1"/>
      <c r="AO59" s="1"/>
      <c r="AP59" s="1"/>
      <c r="AQ59" s="1"/>
      <c r="AR59" s="1"/>
      <c r="AS59" s="1"/>
      <c r="AT59" s="1"/>
    </row>
    <row r="60" spans="1:46" ht="21" hidden="1" customHeight="1" x14ac:dyDescent="0.25">
      <c r="A60" s="346" t="s">
        <v>32</v>
      </c>
      <c r="B60" s="347"/>
      <c r="C60" s="42" t="s">
        <v>11</v>
      </c>
      <c r="D60" s="13" t="s">
        <v>70</v>
      </c>
      <c r="E60" s="13" t="s">
        <v>70</v>
      </c>
      <c r="F60" s="153" t="s">
        <v>70</v>
      </c>
      <c r="G60" s="43"/>
      <c r="H60" s="153" t="s">
        <v>70</v>
      </c>
      <c r="I60" s="45"/>
      <c r="J60" s="13"/>
      <c r="K60" s="80"/>
      <c r="L60" s="13"/>
      <c r="M60" s="15"/>
      <c r="N60" s="30"/>
      <c r="P60" s="68"/>
      <c r="Q60" s="172"/>
      <c r="R60" s="172"/>
      <c r="AC60" s="1"/>
      <c r="AD60" s="1"/>
      <c r="AE60" s="1"/>
      <c r="AF60" s="1"/>
      <c r="AG60" s="1"/>
      <c r="AH60" s="1"/>
      <c r="AI60" s="1"/>
      <c r="AJ60" s="1"/>
      <c r="AK60" s="1"/>
      <c r="AL60" s="1"/>
      <c r="AM60" s="1"/>
      <c r="AN60" s="1"/>
      <c r="AO60" s="1"/>
      <c r="AP60" s="1"/>
      <c r="AQ60" s="1"/>
      <c r="AR60" s="1"/>
      <c r="AS60" s="1"/>
      <c r="AT60" s="1"/>
    </row>
    <row r="61" spans="1:46" ht="21" hidden="1" customHeight="1" x14ac:dyDescent="0.25">
      <c r="A61" s="346"/>
      <c r="B61" s="347"/>
      <c r="C61" s="59" t="s">
        <v>5</v>
      </c>
      <c r="D61" s="38"/>
      <c r="E61" s="38"/>
      <c r="F61" s="77"/>
      <c r="G61" s="44"/>
      <c r="H61" s="153"/>
      <c r="I61" s="118"/>
      <c r="J61" s="38"/>
      <c r="K61" s="81"/>
      <c r="L61" s="38"/>
      <c r="M61" s="21"/>
      <c r="N61" s="31"/>
      <c r="O61" s="2"/>
      <c r="P61" s="68"/>
      <c r="Q61" s="172"/>
      <c r="R61" s="172"/>
      <c r="AC61" s="1"/>
      <c r="AD61" s="1"/>
      <c r="AE61" s="1"/>
      <c r="AF61" s="1"/>
      <c r="AG61" s="1"/>
      <c r="AH61" s="1"/>
      <c r="AI61" s="1"/>
      <c r="AJ61" s="1"/>
      <c r="AK61" s="1"/>
      <c r="AL61" s="1"/>
      <c r="AM61" s="1"/>
      <c r="AN61" s="1"/>
      <c r="AO61" s="1"/>
      <c r="AP61" s="1"/>
      <c r="AQ61" s="1"/>
      <c r="AR61" s="1"/>
      <c r="AS61" s="1"/>
      <c r="AT61" s="1"/>
    </row>
    <row r="62" spans="1:46" ht="21" hidden="1" customHeight="1" x14ac:dyDescent="0.25">
      <c r="A62" s="346"/>
      <c r="B62" s="347"/>
      <c r="C62" s="59" t="s">
        <v>6</v>
      </c>
      <c r="D62" s="12"/>
      <c r="E62" s="12"/>
      <c r="F62" s="153"/>
      <c r="G62" s="43"/>
      <c r="H62" s="153"/>
      <c r="I62" s="119"/>
      <c r="J62" s="12"/>
      <c r="K62" s="80"/>
      <c r="L62" s="12"/>
      <c r="M62" s="15"/>
      <c r="N62" s="30"/>
      <c r="O62" s="18"/>
      <c r="P62" s="68"/>
      <c r="Q62" s="172"/>
      <c r="R62" s="172"/>
      <c r="AC62" s="1"/>
      <c r="AD62" s="1"/>
      <c r="AE62" s="1"/>
      <c r="AF62" s="1"/>
      <c r="AG62" s="1"/>
      <c r="AH62" s="1"/>
      <c r="AI62" s="1"/>
      <c r="AJ62" s="1"/>
      <c r="AK62" s="1"/>
      <c r="AL62" s="1"/>
      <c r="AM62" s="1"/>
      <c r="AN62" s="1"/>
      <c r="AO62" s="1"/>
      <c r="AP62" s="1"/>
      <c r="AQ62" s="1"/>
      <c r="AR62" s="1"/>
      <c r="AS62" s="1"/>
      <c r="AT62" s="1"/>
    </row>
    <row r="63" spans="1:46" ht="21" hidden="1" customHeight="1" x14ac:dyDescent="0.3">
      <c r="A63" s="346"/>
      <c r="B63" s="347"/>
      <c r="C63" s="42" t="s">
        <v>16</v>
      </c>
      <c r="D63" s="39"/>
      <c r="E63" s="39"/>
      <c r="F63" s="153"/>
      <c r="G63" s="44"/>
      <c r="H63" s="153"/>
      <c r="I63" s="45"/>
      <c r="J63" s="39"/>
      <c r="K63" s="80"/>
      <c r="L63" s="39"/>
      <c r="M63" s="15"/>
      <c r="N63" s="15"/>
      <c r="O63" s="170"/>
      <c r="P63" s="168"/>
      <c r="Q63" s="172"/>
      <c r="R63" s="172"/>
      <c r="AC63" s="1"/>
      <c r="AD63" s="1"/>
      <c r="AE63" s="1"/>
      <c r="AF63" s="1"/>
      <c r="AG63" s="1"/>
      <c r="AH63" s="1"/>
      <c r="AI63" s="1"/>
      <c r="AJ63" s="1"/>
      <c r="AK63" s="1"/>
      <c r="AL63" s="1"/>
      <c r="AM63" s="1"/>
      <c r="AN63" s="1"/>
      <c r="AO63" s="1"/>
      <c r="AP63" s="1"/>
      <c r="AQ63" s="1"/>
      <c r="AR63" s="1"/>
      <c r="AS63" s="1"/>
      <c r="AT63" s="1"/>
    </row>
    <row r="64" spans="1:46" ht="21" hidden="1" customHeight="1" x14ac:dyDescent="0.3">
      <c r="A64" s="346"/>
      <c r="B64" s="347"/>
      <c r="C64" s="61" t="s">
        <v>15</v>
      </c>
      <c r="D64" s="24"/>
      <c r="E64" s="24"/>
      <c r="F64" s="153"/>
      <c r="G64" s="43"/>
      <c r="H64" s="153"/>
      <c r="I64" s="45"/>
      <c r="J64" s="24"/>
      <c r="K64" s="80"/>
      <c r="L64" s="24"/>
      <c r="M64" s="15"/>
      <c r="N64" s="15"/>
      <c r="O64" s="170"/>
      <c r="P64" s="168"/>
      <c r="Q64" s="172"/>
      <c r="R64" s="172"/>
      <c r="AC64" s="1"/>
      <c r="AD64" s="1"/>
      <c r="AE64" s="1"/>
      <c r="AF64" s="1"/>
      <c r="AG64" s="1"/>
      <c r="AH64" s="1"/>
      <c r="AI64" s="1"/>
      <c r="AJ64" s="1"/>
      <c r="AK64" s="1"/>
      <c r="AL64" s="1"/>
      <c r="AM64" s="1"/>
      <c r="AN64" s="1"/>
      <c r="AO64" s="1"/>
      <c r="AP64" s="1"/>
      <c r="AQ64" s="1"/>
      <c r="AR64" s="1"/>
      <c r="AS64" s="1"/>
      <c r="AT64" s="1"/>
    </row>
    <row r="65" spans="1:46" ht="21" hidden="1" customHeight="1" x14ac:dyDescent="0.3">
      <c r="A65" s="346"/>
      <c r="B65" s="347"/>
      <c r="C65" s="58"/>
      <c r="D65" s="25"/>
      <c r="E65" s="25"/>
      <c r="F65" s="77"/>
      <c r="G65" s="43"/>
      <c r="H65" s="153"/>
      <c r="I65" s="45"/>
      <c r="J65" s="25"/>
      <c r="K65" s="81"/>
      <c r="L65" s="25"/>
      <c r="M65" s="15"/>
      <c r="N65" s="30"/>
      <c r="O65" s="170"/>
      <c r="P65" s="168"/>
      <c r="Q65" s="172"/>
      <c r="R65" s="172"/>
      <c r="AC65" s="1"/>
      <c r="AD65" s="1"/>
      <c r="AE65" s="1"/>
      <c r="AF65" s="1"/>
      <c r="AG65" s="1"/>
      <c r="AH65" s="1"/>
      <c r="AI65" s="1"/>
      <c r="AJ65" s="1"/>
      <c r="AK65" s="1"/>
      <c r="AL65" s="1"/>
      <c r="AM65" s="1"/>
      <c r="AN65" s="1"/>
      <c r="AO65" s="1"/>
      <c r="AP65" s="1"/>
      <c r="AQ65" s="1"/>
      <c r="AR65" s="1"/>
      <c r="AS65" s="1"/>
      <c r="AT65" s="1"/>
    </row>
    <row r="66" spans="1:46" ht="21.75" hidden="1" thickBot="1" x14ac:dyDescent="0.3">
      <c r="A66" s="22"/>
      <c r="B66" s="22"/>
      <c r="C66" s="23"/>
      <c r="D66" s="6"/>
      <c r="E66" s="6"/>
      <c r="F66" s="6"/>
      <c r="G66" s="23"/>
      <c r="H66" s="23"/>
      <c r="I66" s="23"/>
      <c r="J66" s="23"/>
      <c r="K66" s="23"/>
      <c r="L66" s="23"/>
      <c r="M66" s="16"/>
      <c r="N66" s="16"/>
      <c r="O66" s="160" t="s">
        <v>71</v>
      </c>
      <c r="Q66" s="172"/>
      <c r="R66" s="172"/>
      <c r="AC66" s="1"/>
      <c r="AD66" s="1"/>
      <c r="AE66" s="1"/>
      <c r="AF66" s="1"/>
      <c r="AG66" s="1"/>
      <c r="AH66" s="1"/>
      <c r="AI66" s="1"/>
      <c r="AJ66" s="1"/>
      <c r="AK66" s="1"/>
      <c r="AL66" s="1"/>
      <c r="AM66" s="1"/>
      <c r="AN66" s="1"/>
      <c r="AO66" s="1"/>
      <c r="AP66" s="1"/>
      <c r="AQ66" s="1"/>
      <c r="AR66" s="1"/>
      <c r="AS66" s="1"/>
      <c r="AT66" s="1"/>
    </row>
    <row r="67" spans="1:46" ht="60" hidden="1" customHeight="1" x14ac:dyDescent="0.35">
      <c r="A67" s="348" t="s">
        <v>29</v>
      </c>
      <c r="B67" s="349"/>
      <c r="C67" s="349"/>
      <c r="D67" s="123" t="s">
        <v>72</v>
      </c>
      <c r="E67" s="123"/>
      <c r="F67" s="111"/>
      <c r="G67" s="113"/>
      <c r="H67" s="176"/>
      <c r="I67" s="112"/>
      <c r="J67" s="123"/>
      <c r="K67" s="111"/>
      <c r="L67" s="176"/>
      <c r="M67" s="33"/>
      <c r="N67" s="32"/>
      <c r="O67" s="32"/>
      <c r="P67" s="32"/>
      <c r="Q67" s="172"/>
      <c r="R67" s="172"/>
      <c r="AC67" s="1"/>
      <c r="AD67" s="1"/>
      <c r="AE67" s="1"/>
      <c r="AF67" s="1"/>
      <c r="AG67" s="1"/>
      <c r="AH67" s="1"/>
      <c r="AI67" s="1"/>
      <c r="AJ67" s="1"/>
      <c r="AK67" s="1"/>
      <c r="AL67" s="1"/>
      <c r="AM67" s="1"/>
      <c r="AN67" s="1"/>
      <c r="AO67" s="1"/>
      <c r="AP67" s="1"/>
      <c r="AQ67" s="1"/>
      <c r="AR67" s="1"/>
      <c r="AS67" s="1"/>
      <c r="AT67" s="1"/>
    </row>
    <row r="68" spans="1:46" s="1" customFormat="1" x14ac:dyDescent="0.25">
      <c r="Q68" s="172"/>
      <c r="R68" s="172"/>
    </row>
    <row r="69" spans="1:46" s="1" customFormat="1" ht="23.25" x14ac:dyDescent="0.35">
      <c r="A69" s="74" t="s">
        <v>20</v>
      </c>
      <c r="B69" s="75"/>
      <c r="Q69" s="172"/>
      <c r="R69" s="172"/>
    </row>
    <row r="70" spans="1:46" s="1" customFormat="1" ht="21" x14ac:dyDescent="0.35">
      <c r="A70" s="67"/>
      <c r="B70" s="75" t="s">
        <v>21</v>
      </c>
    </row>
    <row r="71" spans="1:46" s="1" customFormat="1" ht="21" x14ac:dyDescent="0.35">
      <c r="A71" s="67"/>
      <c r="B71" s="75" t="s">
        <v>22</v>
      </c>
    </row>
    <row r="72" spans="1:46" s="1" customFormat="1" ht="21" x14ac:dyDescent="0.35">
      <c r="A72" s="67"/>
      <c r="B72" s="75" t="s">
        <v>23</v>
      </c>
    </row>
    <row r="73" spans="1:46" s="1" customFormat="1" ht="21" x14ac:dyDescent="0.35">
      <c r="A73" s="67"/>
      <c r="B73" s="75" t="s">
        <v>24</v>
      </c>
    </row>
    <row r="74" spans="1:46" s="1" customFormat="1" ht="21" x14ac:dyDescent="0.35">
      <c r="A74" s="67"/>
      <c r="B74" s="75" t="s">
        <v>25</v>
      </c>
    </row>
    <row r="75" spans="1:46" s="1" customFormat="1" ht="21" x14ac:dyDescent="0.35">
      <c r="A75" s="67"/>
      <c r="B75" s="75" t="s">
        <v>26</v>
      </c>
    </row>
    <row r="76" spans="1:46" s="1" customFormat="1" ht="21" x14ac:dyDescent="0.35">
      <c r="A76" s="67"/>
      <c r="B76" s="75" t="s">
        <v>27</v>
      </c>
    </row>
    <row r="77" spans="1:46" s="1" customFormat="1" x14ac:dyDescent="0.25"/>
    <row r="78" spans="1:46" s="1" customFormat="1" x14ac:dyDescent="0.25"/>
    <row r="79" spans="1:46" s="1" customFormat="1" x14ac:dyDescent="0.25"/>
    <row r="80" spans="1:46"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sheetData>
  <mergeCells count="31">
    <mergeCell ref="J3:J5"/>
    <mergeCell ref="K3:K5"/>
    <mergeCell ref="L3:L5"/>
    <mergeCell ref="A4:B4"/>
    <mergeCell ref="A5:B5"/>
    <mergeCell ref="H3:H5"/>
    <mergeCell ref="I3:I5"/>
    <mergeCell ref="D3:D5"/>
    <mergeCell ref="E3:E5"/>
    <mergeCell ref="F3:F5"/>
    <mergeCell ref="G3:G5"/>
    <mergeCell ref="A27:B27"/>
    <mergeCell ref="C25:C28"/>
    <mergeCell ref="A28:B28"/>
    <mergeCell ref="A29:B29"/>
    <mergeCell ref="A43:B48"/>
    <mergeCell ref="A25:B25"/>
    <mergeCell ref="Q57:R57"/>
    <mergeCell ref="A60:B65"/>
    <mergeCell ref="A67:C67"/>
    <mergeCell ref="Q30:R30"/>
    <mergeCell ref="A31:B33"/>
    <mergeCell ref="Q32:R32"/>
    <mergeCell ref="Q35:R35"/>
    <mergeCell ref="A36:B40"/>
    <mergeCell ref="A51:B55"/>
    <mergeCell ref="A57:C57"/>
    <mergeCell ref="D57:I57"/>
    <mergeCell ref="O36:O40"/>
    <mergeCell ref="N31:N33"/>
    <mergeCell ref="O31:O33"/>
  </mergeCells>
  <pageMargins left="0.70866141732283472" right="0.70866141732283472" top="0.74803149606299213" bottom="0.74803149606299213" header="0.31496062992125984" footer="0.31496062992125984"/>
  <pageSetup paperSize="8" orientation="landscape"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AT76"/>
  <sheetViews>
    <sheetView zoomScale="60" zoomScaleNormal="60" workbookViewId="0">
      <pane xSplit="2" ySplit="2" topLeftCell="C3" activePane="bottomRight" state="frozen"/>
      <selection pane="topRight" activeCell="C1" sqref="C1"/>
      <selection pane="bottomLeft" activeCell="A3" sqref="A3"/>
      <selection pane="bottomRight" activeCell="C6" sqref="C6"/>
    </sheetView>
  </sheetViews>
  <sheetFormatPr defaultColWidth="35.75" defaultRowHeight="15.75" x14ac:dyDescent="0.25"/>
  <cols>
    <col min="1" max="1" width="37.1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6" max="28" width="35.75" style="1"/>
  </cols>
  <sheetData>
    <row r="1" spans="1:28" s="1" customFormat="1" ht="58.5" customHeight="1" thickBot="1" x14ac:dyDescent="0.3">
      <c r="A1" s="114" t="s">
        <v>52</v>
      </c>
      <c r="B1" s="114"/>
      <c r="C1" s="114"/>
      <c r="D1" s="329" t="s">
        <v>393</v>
      </c>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64"/>
      <c r="E3" s="364"/>
      <c r="F3" s="364"/>
      <c r="G3" s="364"/>
      <c r="H3" s="364"/>
      <c r="I3" s="364"/>
      <c r="J3" s="364"/>
      <c r="K3" s="364"/>
      <c r="L3" s="364"/>
    </row>
    <row r="4" spans="1:28" s="1" customFormat="1" ht="26.25" x14ac:dyDescent="0.25">
      <c r="A4" s="366" t="s">
        <v>398</v>
      </c>
      <c r="B4" s="366"/>
      <c r="C4" s="78">
        <v>23348</v>
      </c>
      <c r="D4" s="365"/>
      <c r="E4" s="365"/>
      <c r="F4" s="365"/>
      <c r="G4" s="365"/>
      <c r="H4" s="365"/>
      <c r="I4" s="365"/>
      <c r="J4" s="365"/>
      <c r="K4" s="365"/>
      <c r="L4" s="365"/>
    </row>
    <row r="5" spans="1:28" s="1" customFormat="1" ht="26.25" x14ac:dyDescent="0.25">
      <c r="A5" s="366" t="s">
        <v>432</v>
      </c>
      <c r="B5" s="366"/>
      <c r="C5" s="78">
        <f>C4*1.25</f>
        <v>29185</v>
      </c>
      <c r="D5" s="365"/>
      <c r="E5" s="365"/>
      <c r="F5" s="365"/>
      <c r="G5" s="365"/>
      <c r="H5" s="365"/>
      <c r="I5" s="365"/>
      <c r="J5" s="365"/>
      <c r="K5" s="365"/>
      <c r="L5" s="365"/>
    </row>
    <row r="6" spans="1:28" s="1" customFormat="1" ht="26.25" x14ac:dyDescent="0.25">
      <c r="A6" s="47"/>
      <c r="B6" s="47"/>
      <c r="C6" s="47"/>
      <c r="D6" s="48"/>
      <c r="E6" s="48"/>
      <c r="F6" s="49"/>
      <c r="G6" s="49"/>
      <c r="H6" s="48"/>
      <c r="I6" s="49"/>
      <c r="J6" s="48"/>
      <c r="K6" s="49"/>
      <c r="L6" s="48"/>
    </row>
    <row r="7" spans="1:28" s="1" customFormat="1" ht="26.25" customHeight="1" x14ac:dyDescent="0.4">
      <c r="A7" s="130" t="s">
        <v>43</v>
      </c>
      <c r="B7" s="128" t="s">
        <v>399</v>
      </c>
      <c r="C7" s="77"/>
      <c r="D7" s="106">
        <f>(D8/$C$4)*100</f>
        <v>0</v>
      </c>
      <c r="E7" s="105">
        <f t="shared" ref="E7:I7" si="0">(E8/$C$4)*100</f>
        <v>24.318999486037349</v>
      </c>
      <c r="F7" s="105">
        <f t="shared" si="0"/>
        <v>36.876820284392672</v>
      </c>
      <c r="G7" s="106">
        <f>(G8/$C$4)*100</f>
        <v>0</v>
      </c>
      <c r="H7" s="105">
        <f>(H8/$C$4)*100</f>
        <v>32.803666266917936</v>
      </c>
      <c r="I7" s="92">
        <f t="shared" si="0"/>
        <v>6.0005139626520476</v>
      </c>
      <c r="J7" s="95">
        <v>16.899999999999999</v>
      </c>
      <c r="K7" s="95">
        <v>79.599999999999994</v>
      </c>
      <c r="L7" s="95">
        <v>3.5</v>
      </c>
      <c r="M7" s="73"/>
    </row>
    <row r="8" spans="1:28" s="1" customFormat="1" ht="26.25" customHeight="1" x14ac:dyDescent="0.25">
      <c r="A8" s="136"/>
      <c r="B8" s="129" t="s">
        <v>400</v>
      </c>
      <c r="C8" s="77"/>
      <c r="D8" s="155">
        <v>0</v>
      </c>
      <c r="E8" s="155">
        <v>5678</v>
      </c>
      <c r="F8" s="155">
        <v>8610</v>
      </c>
      <c r="G8" s="155"/>
      <c r="H8" s="155">
        <v>7659</v>
      </c>
      <c r="I8" s="155">
        <v>1401</v>
      </c>
      <c r="J8" s="96">
        <f>($H$8/100)*J7</f>
        <v>1294.3709999999999</v>
      </c>
      <c r="K8" s="96">
        <f>($H$8/100)*K7</f>
        <v>6096.5639999999994</v>
      </c>
      <c r="L8" s="96">
        <f>($H$8/100)*L7</f>
        <v>268.065</v>
      </c>
      <c r="M8" s="99"/>
    </row>
    <row r="9" spans="1:28" s="1" customFormat="1" ht="26.25" x14ac:dyDescent="0.25">
      <c r="A9" s="130" t="s">
        <v>61</v>
      </c>
      <c r="B9" s="128" t="s">
        <v>60</v>
      </c>
      <c r="C9" s="77"/>
      <c r="D9" s="92">
        <v>25.706</v>
      </c>
      <c r="E9" s="92">
        <v>6226.3459999999995</v>
      </c>
      <c r="F9" s="92">
        <v>10337.530000000001</v>
      </c>
      <c r="G9" s="155">
        <v>0</v>
      </c>
      <c r="H9" s="92">
        <v>8901.5540000000001</v>
      </c>
      <c r="I9" s="92">
        <v>104.209</v>
      </c>
      <c r="J9" s="96"/>
      <c r="K9" s="96"/>
      <c r="L9" s="96"/>
      <c r="M9" s="156">
        <f>SUM(D9:I9)</f>
        <v>25595.345000000001</v>
      </c>
    </row>
    <row r="10" spans="1:28" s="1" customFormat="1" ht="26.25" customHeight="1" x14ac:dyDescent="0.25">
      <c r="A10" s="136"/>
      <c r="B10" s="129" t="s">
        <v>401</v>
      </c>
      <c r="C10" s="77"/>
      <c r="D10" s="93">
        <f>($C$5/100)*D7</f>
        <v>0</v>
      </c>
      <c r="E10" s="93">
        <f t="shared" ref="E10:I10" si="1">($C$5/100)*E7</f>
        <v>7097.5000000000009</v>
      </c>
      <c r="F10" s="93">
        <f t="shared" si="1"/>
        <v>10762.500000000002</v>
      </c>
      <c r="G10" s="93">
        <f>($C$5/100)*G7</f>
        <v>0</v>
      </c>
      <c r="H10" s="93">
        <f>($C$5/100)*H7</f>
        <v>9573.75</v>
      </c>
      <c r="I10" s="93">
        <f t="shared" si="1"/>
        <v>1751.2500000000002</v>
      </c>
      <c r="J10" s="97">
        <f>($H$10/100)*J7</f>
        <v>1617.9637499999999</v>
      </c>
      <c r="K10" s="97">
        <f>($H$10/100)*K7</f>
        <v>7620.704999999999</v>
      </c>
      <c r="L10" s="97">
        <f>($H$10/100)*L7</f>
        <v>335.08125000000001</v>
      </c>
      <c r="M10" s="99"/>
    </row>
    <row r="11" spans="1:28" s="1" customFormat="1" ht="26.25" customHeight="1" x14ac:dyDescent="0.25">
      <c r="A11" s="130" t="s">
        <v>62</v>
      </c>
      <c r="B11" s="128" t="s">
        <v>402</v>
      </c>
      <c r="C11" s="77"/>
      <c r="D11" s="51">
        <v>4</v>
      </c>
      <c r="E11" s="51">
        <v>510</v>
      </c>
      <c r="F11" s="239">
        <v>9297</v>
      </c>
      <c r="G11" s="52"/>
      <c r="H11" s="51">
        <v>7370</v>
      </c>
      <c r="I11" s="52">
        <v>49</v>
      </c>
      <c r="J11" s="95">
        <v>5</v>
      </c>
      <c r="K11" s="98">
        <v>5026</v>
      </c>
      <c r="L11" s="95">
        <v>2</v>
      </c>
      <c r="M11" s="99"/>
    </row>
    <row r="12" spans="1:28" s="1" customFormat="1" ht="26.25" customHeight="1" x14ac:dyDescent="0.25">
      <c r="A12" s="130"/>
      <c r="B12" s="128" t="s">
        <v>403</v>
      </c>
      <c r="C12" s="77"/>
      <c r="D12" s="51">
        <v>0.15</v>
      </c>
      <c r="E12" s="51">
        <v>111</v>
      </c>
      <c r="F12" s="239">
        <v>1735</v>
      </c>
      <c r="G12" s="52"/>
      <c r="H12" s="51">
        <v>1559</v>
      </c>
      <c r="I12" s="52">
        <v>10</v>
      </c>
      <c r="J12" s="95"/>
      <c r="K12" s="98"/>
      <c r="L12" s="95"/>
      <c r="M12" s="99"/>
    </row>
    <row r="13" spans="1:28" s="1" customFormat="1" ht="26.25" customHeight="1" x14ac:dyDescent="0.25">
      <c r="B13" s="128" t="s">
        <v>404</v>
      </c>
      <c r="C13" s="77"/>
      <c r="D13" s="157">
        <f>0.132/5.5</f>
        <v>2.4E-2</v>
      </c>
      <c r="E13" s="157">
        <f>0.132/5.5</f>
        <v>2.4E-2</v>
      </c>
      <c r="F13" s="158">
        <f>F12/F14</f>
        <v>0.15726976069615664</v>
      </c>
      <c r="G13" s="158"/>
      <c r="H13" s="157">
        <f>H12/H14</f>
        <v>0.17459961921827752</v>
      </c>
      <c r="I13" s="158">
        <f>I12/I14</f>
        <v>0.16949152542372881</v>
      </c>
      <c r="J13" s="95">
        <v>30.61</v>
      </c>
      <c r="K13" s="98">
        <v>33.07</v>
      </c>
      <c r="L13" s="95">
        <v>455.3</v>
      </c>
      <c r="M13" s="99"/>
    </row>
    <row r="14" spans="1:28" s="1" customFormat="1" ht="26.25" x14ac:dyDescent="0.25">
      <c r="A14" s="47"/>
      <c r="B14" s="128" t="s">
        <v>405</v>
      </c>
      <c r="C14" s="132">
        <f>SUM(D14:I14)</f>
        <v>20534.123389613509</v>
      </c>
      <c r="D14" s="66">
        <f t="shared" ref="D14:L14" si="2">(D11/(100-D13))*100</f>
        <v>4.00096023045531</v>
      </c>
      <c r="E14" s="66">
        <f t="shared" ref="E14" si="3">(E11/(100-E13))*100</f>
        <v>510.12242938305189</v>
      </c>
      <c r="F14" s="102">
        <f>F12+F11</f>
        <v>11032</v>
      </c>
      <c r="G14" s="102">
        <f t="shared" si="2"/>
        <v>0</v>
      </c>
      <c r="H14" s="102">
        <f>H12+H11</f>
        <v>8929</v>
      </c>
      <c r="I14" s="102">
        <f>I12+I11</f>
        <v>59</v>
      </c>
      <c r="J14" s="103">
        <f t="shared" si="2"/>
        <v>7.2056492289955321</v>
      </c>
      <c r="K14" s="103">
        <f t="shared" si="2"/>
        <v>7509.3381144479299</v>
      </c>
      <c r="L14" s="103">
        <f t="shared" si="2"/>
        <v>-0.56290458767238949</v>
      </c>
      <c r="M14" s="104"/>
    </row>
    <row r="15" spans="1:28" s="1" customFormat="1" ht="26.25" hidden="1" x14ac:dyDescent="0.25">
      <c r="A15" s="47"/>
      <c r="B15" s="47"/>
      <c r="C15" s="128"/>
      <c r="D15" s="94"/>
      <c r="E15" s="94"/>
      <c r="F15" s="161" t="s">
        <v>75</v>
      </c>
      <c r="G15" s="94"/>
      <c r="H15" s="161" t="s">
        <v>75</v>
      </c>
      <c r="I15" s="94"/>
      <c r="J15" s="94"/>
      <c r="K15" s="94"/>
      <c r="L15" s="94"/>
    </row>
    <row r="16" spans="1:28" s="1" customFormat="1" ht="26.25" hidden="1" x14ac:dyDescent="0.25">
      <c r="A16" s="339" t="s">
        <v>395</v>
      </c>
      <c r="B16" s="330" t="s">
        <v>396</v>
      </c>
      <c r="C16" s="78">
        <v>25356</v>
      </c>
      <c r="D16" s="155"/>
      <c r="E16" s="155">
        <v>6166</v>
      </c>
      <c r="F16" s="155">
        <v>9352</v>
      </c>
      <c r="G16" s="155"/>
      <c r="H16" s="155">
        <v>8317</v>
      </c>
      <c r="I16" s="155">
        <v>1521</v>
      </c>
      <c r="J16" s="331">
        <v>314</v>
      </c>
      <c r="K16" s="331"/>
      <c r="L16" s="94"/>
    </row>
    <row r="17" spans="1:46" s="1" customFormat="1" ht="26.25" hidden="1" x14ac:dyDescent="0.25">
      <c r="A17" s="47"/>
      <c r="B17" s="330" t="s">
        <v>397</v>
      </c>
      <c r="C17" s="78"/>
      <c r="D17" s="51"/>
      <c r="E17" s="51"/>
      <c r="F17" s="51"/>
      <c r="G17" s="51"/>
      <c r="H17" s="51"/>
      <c r="I17" s="51"/>
      <c r="J17" s="332"/>
      <c r="K17" s="332"/>
      <c r="L17" s="94"/>
    </row>
    <row r="18" spans="1:46" s="197" customFormat="1" ht="26.25" x14ac:dyDescent="0.25">
      <c r="A18" s="47"/>
      <c r="B18" s="330"/>
      <c r="C18" s="333"/>
      <c r="D18" s="334"/>
      <c r="E18" s="334"/>
      <c r="F18" s="334"/>
      <c r="G18" s="334"/>
      <c r="H18" s="334"/>
      <c r="I18" s="334"/>
      <c r="J18" s="94"/>
      <c r="K18" s="94"/>
      <c r="L18" s="94"/>
    </row>
    <row r="19" spans="1:46" ht="28.5" customHeight="1" x14ac:dyDescent="0.25">
      <c r="A19" s="130" t="s">
        <v>63</v>
      </c>
      <c r="B19" s="65"/>
      <c r="C19" s="141" t="s">
        <v>64</v>
      </c>
      <c r="D19" s="133"/>
      <c r="E19" s="133">
        <f>E11/E8</f>
        <v>8.9820359281437126E-2</v>
      </c>
      <c r="F19" s="147">
        <f>F11/F8</f>
        <v>1.0797909407665505</v>
      </c>
      <c r="G19" s="147"/>
      <c r="H19" s="147">
        <f>H11/H8</f>
        <v>0.96226661444052752</v>
      </c>
      <c r="I19" s="147">
        <f>I11/I8</f>
        <v>3.4975017844396862E-2</v>
      </c>
      <c r="J19" s="131">
        <f>J14/J8</f>
        <v>5.5669118274401484E-3</v>
      </c>
      <c r="K19" s="131">
        <f>K14/K8</f>
        <v>1.2317328440163886</v>
      </c>
      <c r="L19" s="131">
        <f>L14/L8</f>
        <v>-2.0998809530240409E-3</v>
      </c>
      <c r="M19" s="1"/>
      <c r="N19" s="1"/>
      <c r="O19" s="1"/>
      <c r="U19"/>
      <c r="V19"/>
      <c r="W19"/>
      <c r="X19"/>
      <c r="Y19"/>
      <c r="Z19"/>
      <c r="AA19"/>
      <c r="AB19"/>
    </row>
    <row r="20" spans="1:46" ht="28.5" customHeight="1" x14ac:dyDescent="0.25">
      <c r="A20" s="1"/>
      <c r="B20" s="46"/>
      <c r="C20" s="141" t="s">
        <v>65</v>
      </c>
      <c r="D20" s="133">
        <f>D11/D9</f>
        <v>0.15560569516844316</v>
      </c>
      <c r="E20" s="133">
        <f>E11/E9</f>
        <v>8.1909999861877261E-2</v>
      </c>
      <c r="F20" s="133">
        <f>F11/F9</f>
        <v>0.89934442753733235</v>
      </c>
      <c r="G20" s="133"/>
      <c r="H20" s="133">
        <f>H11/H9</f>
        <v>0.82794532280543376</v>
      </c>
      <c r="I20" s="133">
        <f>I11/I9</f>
        <v>0.47020890710015451</v>
      </c>
      <c r="J20" s="100"/>
      <c r="K20" s="101"/>
      <c r="L20" s="100"/>
      <c r="M20" s="1"/>
      <c r="N20" s="1"/>
      <c r="O20" s="1"/>
      <c r="U20"/>
      <c r="V20"/>
      <c r="W20"/>
      <c r="X20"/>
      <c r="Y20"/>
      <c r="Z20"/>
      <c r="AA20"/>
      <c r="AB20"/>
    </row>
    <row r="21" spans="1:46" ht="28.5" customHeight="1" x14ac:dyDescent="0.25">
      <c r="A21" s="1"/>
      <c r="B21" s="46"/>
      <c r="C21" s="143" t="s">
        <v>66</v>
      </c>
      <c r="D21" s="144"/>
      <c r="E21" s="144">
        <f>E14/E8</f>
        <v>8.9841921342559333E-2</v>
      </c>
      <c r="F21" s="144">
        <f>F14/F8</f>
        <v>1.28130081300813</v>
      </c>
      <c r="G21" s="144"/>
      <c r="H21" s="144">
        <f>H14/H8</f>
        <v>1.1658179919049485</v>
      </c>
      <c r="I21" s="144">
        <f>I14/I8</f>
        <v>4.2112776588151324E-2</v>
      </c>
      <c r="J21" s="100"/>
      <c r="K21" s="101"/>
      <c r="L21" s="100"/>
      <c r="M21" s="1"/>
      <c r="N21" s="1"/>
      <c r="O21" s="1"/>
      <c r="U21"/>
      <c r="V21"/>
      <c r="W21"/>
      <c r="X21"/>
      <c r="Y21"/>
      <c r="Z21"/>
      <c r="AA21"/>
      <c r="AB21"/>
    </row>
    <row r="22" spans="1:46" ht="28.5" customHeight="1" thickBot="1" x14ac:dyDescent="0.3">
      <c r="A22" s="1"/>
      <c r="B22" s="46"/>
      <c r="C22" s="142" t="s">
        <v>67</v>
      </c>
      <c r="D22" s="140">
        <f>D14/D9</f>
        <v>0.15564304950032329</v>
      </c>
      <c r="E22" s="140">
        <f>E14/E9</f>
        <v>8.192966298099269E-2</v>
      </c>
      <c r="F22" s="140">
        <f>F14/F9</f>
        <v>1.0671794906520222</v>
      </c>
      <c r="G22" s="140"/>
      <c r="H22" s="140">
        <f>H14/H9</f>
        <v>1.0030832818629196</v>
      </c>
      <c r="I22" s="140">
        <f>I14/I9</f>
        <v>0.5661699085491656</v>
      </c>
      <c r="J22" s="100"/>
      <c r="K22" s="101"/>
      <c r="L22" s="100"/>
      <c r="M22" s="1"/>
      <c r="N22" s="1"/>
      <c r="O22" s="1"/>
      <c r="U22"/>
      <c r="V22"/>
      <c r="W22"/>
      <c r="X22"/>
      <c r="Y22"/>
      <c r="Z22"/>
      <c r="AA22"/>
      <c r="AB22"/>
    </row>
    <row r="23" spans="1:46" ht="28.5" customHeight="1" x14ac:dyDescent="0.4">
      <c r="A23" s="1"/>
      <c r="B23" s="46"/>
      <c r="C23" s="146" t="s">
        <v>44</v>
      </c>
      <c r="D23" s="134"/>
      <c r="E23" s="134">
        <f>E14/E10</f>
        <v>7.1873537074047464E-2</v>
      </c>
      <c r="F23" s="151">
        <f>F14/F10</f>
        <v>1.0250406504065039</v>
      </c>
      <c r="G23" s="151"/>
      <c r="H23" s="151">
        <f>H14/H10</f>
        <v>0.93265439352395874</v>
      </c>
      <c r="I23" s="151">
        <f>I14/I10</f>
        <v>3.3690221270521049E-2</v>
      </c>
      <c r="J23" s="100"/>
      <c r="K23" s="101"/>
      <c r="L23" s="100"/>
      <c r="M23" s="1"/>
      <c r="N23" s="1"/>
      <c r="O23" s="1"/>
      <c r="U23"/>
      <c r="V23"/>
      <c r="W23"/>
      <c r="X23"/>
      <c r="Y23"/>
      <c r="Z23"/>
      <c r="AA23"/>
      <c r="AB23"/>
    </row>
    <row r="24" spans="1:46" ht="28.5" customHeight="1" thickBot="1" x14ac:dyDescent="0.3">
      <c r="A24" s="1"/>
      <c r="B24" s="46"/>
      <c r="C24" s="145" t="s">
        <v>45</v>
      </c>
      <c r="D24" s="242">
        <f t="shared" ref="D24:I24" si="4">D10-D14</f>
        <v>-4.00096023045531</v>
      </c>
      <c r="E24" s="240">
        <f t="shared" si="4"/>
        <v>6587.377570616949</v>
      </c>
      <c r="F24" s="241">
        <f t="shared" si="4"/>
        <v>-269.49999999999818</v>
      </c>
      <c r="G24" s="242">
        <f t="shared" si="4"/>
        <v>0</v>
      </c>
      <c r="H24" s="241">
        <f t="shared" si="4"/>
        <v>644.75</v>
      </c>
      <c r="I24" s="241">
        <f t="shared" si="4"/>
        <v>1692.2500000000002</v>
      </c>
      <c r="J24" s="131"/>
      <c r="K24" s="131"/>
      <c r="L24" s="131"/>
      <c r="M24" s="1"/>
      <c r="N24" s="1"/>
      <c r="O24" s="1"/>
      <c r="U24"/>
      <c r="V24"/>
      <c r="W24"/>
      <c r="X24"/>
      <c r="Y24"/>
      <c r="Z24"/>
      <c r="AA24"/>
      <c r="AB24"/>
    </row>
    <row r="25" spans="1:46" ht="31.5" customHeight="1" thickBot="1" x14ac:dyDescent="0.3">
      <c r="A25" s="367" t="s">
        <v>46</v>
      </c>
      <c r="B25" s="368"/>
      <c r="C25" s="369" t="s">
        <v>85</v>
      </c>
      <c r="D25" s="191"/>
      <c r="F25" s="223"/>
      <c r="G25" s="180"/>
      <c r="H25" s="223"/>
      <c r="I25" s="223"/>
      <c r="J25" s="62"/>
      <c r="K25" s="62"/>
      <c r="L25" s="62"/>
      <c r="M25" s="1"/>
      <c r="O25" s="1"/>
      <c r="Q25" s="172"/>
      <c r="R25" s="172"/>
      <c r="AC25" s="1"/>
      <c r="AD25" s="1"/>
      <c r="AE25" s="1"/>
      <c r="AF25" s="1"/>
      <c r="AG25" s="1"/>
      <c r="AH25" s="1"/>
      <c r="AI25" s="1"/>
      <c r="AJ25" s="1"/>
      <c r="AK25" s="1"/>
      <c r="AL25" s="1"/>
      <c r="AM25" s="1"/>
      <c r="AN25" s="1"/>
      <c r="AO25" s="1"/>
      <c r="AP25" s="1"/>
      <c r="AQ25" s="1"/>
      <c r="AR25" s="1"/>
      <c r="AS25" s="1"/>
      <c r="AT25" s="1"/>
    </row>
    <row r="26" spans="1:46" s="73" customFormat="1" ht="27" thickBot="1" x14ac:dyDescent="0.45">
      <c r="A26" s="188" t="s">
        <v>110</v>
      </c>
      <c r="B26" s="189"/>
      <c r="C26" s="370"/>
      <c r="D26" s="191"/>
      <c r="E26" s="224" t="s">
        <v>345</v>
      </c>
      <c r="F26" s="224" t="s">
        <v>346</v>
      </c>
      <c r="G26" s="179"/>
      <c r="H26" s="224" t="s">
        <v>348</v>
      </c>
      <c r="I26" s="224" t="s">
        <v>349</v>
      </c>
      <c r="J26" s="186"/>
      <c r="K26" s="82"/>
      <c r="L26" s="82"/>
      <c r="M26" s="184"/>
      <c r="N26" s="184"/>
      <c r="O26" s="184"/>
      <c r="P26" s="185"/>
      <c r="Q26" s="173"/>
      <c r="R26" s="173"/>
    </row>
    <row r="27" spans="1:46" s="73" customFormat="1" ht="27" thickBot="1" x14ac:dyDescent="0.45">
      <c r="A27" s="362" t="s">
        <v>112</v>
      </c>
      <c r="B27" s="363"/>
      <c r="C27" s="370"/>
      <c r="D27" s="191"/>
      <c r="E27" s="314"/>
      <c r="F27" s="314" t="s">
        <v>347</v>
      </c>
      <c r="G27" s="179"/>
      <c r="H27" s="314"/>
      <c r="I27" s="223"/>
      <c r="J27" s="174"/>
      <c r="K27" s="174"/>
      <c r="L27" s="174"/>
      <c r="M27" s="184"/>
      <c r="N27" s="184"/>
      <c r="O27" s="184"/>
      <c r="P27" s="185"/>
      <c r="Q27" s="173"/>
      <c r="R27" s="173"/>
    </row>
    <row r="28" spans="1:46" s="73" customFormat="1" ht="27" thickBot="1" x14ac:dyDescent="0.45">
      <c r="A28" s="372" t="s">
        <v>111</v>
      </c>
      <c r="B28" s="373"/>
      <c r="C28" s="371"/>
      <c r="D28" s="193"/>
      <c r="E28" s="225"/>
      <c r="F28" s="226"/>
      <c r="G28" s="190"/>
      <c r="H28" s="226"/>
      <c r="I28" s="225"/>
      <c r="J28" s="174"/>
      <c r="K28" s="174"/>
      <c r="L28" s="174"/>
      <c r="M28" s="72"/>
      <c r="N28" s="72"/>
      <c r="O28" s="72"/>
      <c r="Q28" s="173"/>
      <c r="R28" s="173"/>
    </row>
    <row r="29" spans="1:46" ht="71.25" customHeight="1" thickBot="1" x14ac:dyDescent="0.3">
      <c r="A29" s="360" t="s">
        <v>36</v>
      </c>
      <c r="B29" s="361"/>
      <c r="C29" s="108"/>
      <c r="D29" s="187"/>
      <c r="E29" s="187"/>
      <c r="F29" s="187"/>
      <c r="G29" s="187"/>
      <c r="H29" s="187"/>
      <c r="I29" s="187"/>
      <c r="J29" s="109"/>
      <c r="K29" s="109"/>
      <c r="L29" s="110"/>
      <c r="M29" s="41" t="s">
        <v>78</v>
      </c>
      <c r="N29" s="41" t="s">
        <v>37</v>
      </c>
      <c r="O29" s="41" t="s">
        <v>79</v>
      </c>
      <c r="P29" s="86" t="s">
        <v>80</v>
      </c>
      <c r="Q29" s="172"/>
      <c r="R29" s="172"/>
      <c r="AC29" s="1"/>
      <c r="AD29" s="1"/>
      <c r="AE29" s="1"/>
      <c r="AF29" s="1"/>
      <c r="AG29" s="1"/>
      <c r="AH29" s="1"/>
      <c r="AI29" s="1"/>
      <c r="AJ29" s="1"/>
      <c r="AK29" s="1"/>
      <c r="AL29" s="1"/>
      <c r="AM29" s="1"/>
      <c r="AN29" s="1"/>
      <c r="AO29" s="1"/>
      <c r="AP29" s="1"/>
      <c r="AQ29" s="1"/>
      <c r="AR29" s="1"/>
      <c r="AS29" s="1"/>
      <c r="AT29" s="1"/>
    </row>
    <row r="30" spans="1:46" ht="63" customHeight="1" x14ac:dyDescent="0.25">
      <c r="A30" s="84"/>
      <c r="B30" s="85"/>
      <c r="C30" s="107" t="s">
        <v>84</v>
      </c>
      <c r="D30" s="69" t="s">
        <v>28</v>
      </c>
      <c r="E30" s="1"/>
      <c r="F30" s="1"/>
      <c r="G30" s="1"/>
      <c r="H30" s="1"/>
      <c r="I30" s="1"/>
      <c r="J30" s="1"/>
      <c r="K30" s="1"/>
      <c r="L30" s="1"/>
      <c r="M30" s="10"/>
      <c r="N30" s="9"/>
      <c r="O30" s="11"/>
      <c r="P30" s="10"/>
      <c r="Q30" s="345"/>
      <c r="R30" s="345"/>
      <c r="AC30" s="1"/>
      <c r="AD30" s="1"/>
      <c r="AE30" s="1"/>
      <c r="AF30" s="1"/>
      <c r="AG30" s="1"/>
      <c r="AH30" s="1"/>
      <c r="AI30" s="1"/>
      <c r="AJ30" s="1"/>
      <c r="AK30" s="1"/>
      <c r="AL30" s="1"/>
      <c r="AM30" s="1"/>
      <c r="AN30" s="1"/>
      <c r="AO30" s="1"/>
      <c r="AP30" s="1"/>
      <c r="AQ30" s="1"/>
      <c r="AR30" s="1"/>
      <c r="AS30" s="1"/>
      <c r="AT30" s="1"/>
    </row>
    <row r="31" spans="1:46" ht="21" x14ac:dyDescent="0.25">
      <c r="A31" s="350" t="s">
        <v>13</v>
      </c>
      <c r="B31" s="351"/>
      <c r="C31" s="55" t="s">
        <v>83</v>
      </c>
      <c r="D31" s="205" t="s">
        <v>85</v>
      </c>
      <c r="E31" s="227" t="s">
        <v>85</v>
      </c>
      <c r="F31" s="227" t="s">
        <v>85</v>
      </c>
      <c r="G31" s="212" t="s">
        <v>85</v>
      </c>
      <c r="H31" s="227" t="s">
        <v>85</v>
      </c>
      <c r="I31" s="228" t="s">
        <v>85</v>
      </c>
      <c r="J31" s="40"/>
      <c r="K31" s="80"/>
      <c r="L31" s="40"/>
      <c r="M31" s="3" t="s">
        <v>85</v>
      </c>
      <c r="N31" s="203" t="s">
        <v>85</v>
      </c>
      <c r="O31" s="284" t="s">
        <v>85</v>
      </c>
      <c r="P31" s="285" t="s">
        <v>197</v>
      </c>
      <c r="Q31" s="172"/>
      <c r="R31" s="172"/>
      <c r="AC31" s="1"/>
      <c r="AD31" s="1"/>
      <c r="AE31" s="1"/>
      <c r="AF31" s="1"/>
      <c r="AG31" s="1"/>
      <c r="AH31" s="1"/>
      <c r="AI31" s="1"/>
      <c r="AJ31" s="1"/>
      <c r="AK31" s="1"/>
      <c r="AL31" s="1"/>
      <c r="AM31" s="1"/>
      <c r="AN31" s="1"/>
      <c r="AO31" s="1"/>
      <c r="AP31" s="1"/>
      <c r="AQ31" s="1"/>
      <c r="AR31" s="1"/>
      <c r="AS31" s="1"/>
      <c r="AT31" s="1"/>
    </row>
    <row r="32" spans="1:46" ht="42" x14ac:dyDescent="0.25">
      <c r="A32" s="352"/>
      <c r="B32" s="351"/>
      <c r="C32" s="56" t="s">
        <v>81</v>
      </c>
      <c r="D32" s="205" t="s">
        <v>85</v>
      </c>
      <c r="E32" s="227" t="s">
        <v>85</v>
      </c>
      <c r="F32" s="227" t="s">
        <v>85</v>
      </c>
      <c r="G32" s="212" t="s">
        <v>85</v>
      </c>
      <c r="H32" s="227" t="s">
        <v>85</v>
      </c>
      <c r="I32" s="228" t="s">
        <v>85</v>
      </c>
      <c r="J32" s="40"/>
      <c r="K32" s="80"/>
      <c r="L32" s="40"/>
      <c r="M32" s="3" t="s">
        <v>85</v>
      </c>
      <c r="N32" s="203" t="s">
        <v>85</v>
      </c>
      <c r="O32" s="284" t="s">
        <v>85</v>
      </c>
      <c r="P32" s="285" t="s">
        <v>197</v>
      </c>
      <c r="Q32" s="345"/>
      <c r="R32" s="345"/>
      <c r="AC32" s="1"/>
      <c r="AD32" s="1"/>
      <c r="AE32" s="1"/>
      <c r="AF32" s="1"/>
      <c r="AG32" s="1"/>
      <c r="AH32" s="1"/>
      <c r="AI32" s="1"/>
      <c r="AJ32" s="1"/>
      <c r="AK32" s="1"/>
      <c r="AL32" s="1"/>
      <c r="AM32" s="1"/>
      <c r="AN32" s="1"/>
      <c r="AO32" s="1"/>
      <c r="AP32" s="1"/>
      <c r="AQ32" s="1"/>
      <c r="AR32" s="1"/>
      <c r="AS32" s="1"/>
      <c r="AT32" s="1"/>
    </row>
    <row r="33" spans="1:46" ht="21" x14ac:dyDescent="0.25">
      <c r="A33" s="352"/>
      <c r="B33" s="351"/>
      <c r="C33" s="55" t="s">
        <v>82</v>
      </c>
      <c r="D33" s="205" t="s">
        <v>85</v>
      </c>
      <c r="E33" s="227" t="s">
        <v>85</v>
      </c>
      <c r="F33" s="227" t="s">
        <v>85</v>
      </c>
      <c r="G33" s="212" t="s">
        <v>85</v>
      </c>
      <c r="H33" s="227" t="s">
        <v>85</v>
      </c>
      <c r="I33" s="228" t="s">
        <v>85</v>
      </c>
      <c r="J33" s="40"/>
      <c r="K33" s="80"/>
      <c r="L33" s="40"/>
      <c r="M33" s="3" t="s">
        <v>85</v>
      </c>
      <c r="N33" s="203" t="s">
        <v>85</v>
      </c>
      <c r="O33" s="284" t="s">
        <v>85</v>
      </c>
      <c r="P33" s="285" t="s">
        <v>197</v>
      </c>
      <c r="Q33" s="172"/>
      <c r="R33" s="172"/>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6"/>
      <c r="H34" s="4"/>
      <c r="I34" s="7"/>
      <c r="J34" s="4"/>
      <c r="K34" s="7"/>
      <c r="L34" s="4"/>
      <c r="M34" s="5"/>
      <c r="N34" s="5"/>
      <c r="O34" s="287"/>
      <c r="P34" s="288"/>
      <c r="Q34" s="172"/>
      <c r="R34" s="172"/>
      <c r="AC34" s="1"/>
      <c r="AD34" s="1"/>
      <c r="AE34" s="1"/>
      <c r="AF34" s="1"/>
      <c r="AG34" s="1"/>
      <c r="AH34" s="1"/>
      <c r="AI34" s="1"/>
      <c r="AJ34" s="1"/>
      <c r="AK34" s="1"/>
      <c r="AL34" s="1"/>
      <c r="AM34" s="1"/>
      <c r="AN34" s="1"/>
      <c r="AO34" s="1"/>
      <c r="AP34" s="1"/>
      <c r="AQ34" s="1"/>
      <c r="AR34" s="1"/>
      <c r="AS34" s="1"/>
      <c r="AT34" s="1"/>
    </row>
    <row r="35" spans="1:46" ht="34.5" x14ac:dyDescent="0.25">
      <c r="A35" s="1"/>
      <c r="B35" s="1"/>
      <c r="C35" s="79" t="s">
        <v>92</v>
      </c>
      <c r="D35" s="69" t="s">
        <v>28</v>
      </c>
      <c r="E35" s="1"/>
      <c r="F35" s="9"/>
      <c r="G35" s="117"/>
      <c r="H35" s="1"/>
      <c r="I35" s="9"/>
      <c r="J35" s="1"/>
      <c r="L35" s="1"/>
      <c r="M35" s="10"/>
      <c r="N35" s="10"/>
      <c r="O35" s="289"/>
      <c r="P35" s="288"/>
      <c r="Q35" s="345"/>
      <c r="R35" s="345"/>
      <c r="AC35" s="1"/>
      <c r="AD35" s="1"/>
      <c r="AE35" s="1"/>
      <c r="AF35" s="1"/>
      <c r="AG35" s="1"/>
      <c r="AH35" s="1"/>
      <c r="AI35" s="1"/>
      <c r="AJ35" s="1"/>
      <c r="AK35" s="1"/>
      <c r="AL35" s="1"/>
      <c r="AM35" s="1"/>
      <c r="AN35" s="1"/>
      <c r="AO35" s="1"/>
      <c r="AP35" s="1"/>
      <c r="AQ35" s="1"/>
      <c r="AR35" s="1"/>
      <c r="AS35" s="1"/>
      <c r="AT35" s="1"/>
    </row>
    <row r="36" spans="1:46" ht="21" x14ac:dyDescent="0.25">
      <c r="A36" s="353" t="s">
        <v>7</v>
      </c>
      <c r="B36" s="354"/>
      <c r="C36" s="218" t="s">
        <v>116</v>
      </c>
      <c r="D36" s="205" t="s">
        <v>85</v>
      </c>
      <c r="E36" s="227" t="s">
        <v>85</v>
      </c>
      <c r="F36" s="227" t="s">
        <v>85</v>
      </c>
      <c r="G36" s="212" t="s">
        <v>85</v>
      </c>
      <c r="H36" s="227" t="s">
        <v>85</v>
      </c>
      <c r="I36" s="228" t="s">
        <v>85</v>
      </c>
      <c r="J36" s="40"/>
      <c r="K36" s="80"/>
      <c r="L36" s="40"/>
      <c r="M36" s="3" t="s">
        <v>85</v>
      </c>
      <c r="N36" s="203" t="s">
        <v>85</v>
      </c>
      <c r="O36" s="284" t="s">
        <v>85</v>
      </c>
      <c r="P36" s="285" t="s">
        <v>197</v>
      </c>
      <c r="Q36" s="172"/>
      <c r="R36" s="172"/>
      <c r="AC36" s="1"/>
      <c r="AD36" s="1"/>
      <c r="AE36" s="1"/>
      <c r="AF36" s="1"/>
      <c r="AG36" s="1"/>
      <c r="AH36" s="1"/>
      <c r="AI36" s="1"/>
      <c r="AJ36" s="1"/>
      <c r="AK36" s="1"/>
      <c r="AL36" s="1"/>
      <c r="AM36" s="1"/>
      <c r="AN36" s="1"/>
      <c r="AO36" s="1"/>
      <c r="AP36" s="1"/>
      <c r="AQ36" s="1"/>
      <c r="AR36" s="1"/>
      <c r="AS36" s="1"/>
      <c r="AT36" s="1"/>
    </row>
    <row r="37" spans="1:46" ht="21" customHeight="1" x14ac:dyDescent="0.25">
      <c r="A37" s="353"/>
      <c r="B37" s="354"/>
      <c r="C37" s="218" t="s">
        <v>117</v>
      </c>
      <c r="D37" s="205" t="s">
        <v>85</v>
      </c>
      <c r="E37" s="227" t="s">
        <v>85</v>
      </c>
      <c r="F37" s="227" t="s">
        <v>85</v>
      </c>
      <c r="G37" s="212" t="s">
        <v>85</v>
      </c>
      <c r="H37" s="227" t="s">
        <v>85</v>
      </c>
      <c r="I37" s="228" t="s">
        <v>85</v>
      </c>
      <c r="J37" s="40"/>
      <c r="K37" s="80"/>
      <c r="L37" s="40"/>
      <c r="M37" s="3" t="s">
        <v>85</v>
      </c>
      <c r="N37" s="203" t="s">
        <v>85</v>
      </c>
      <c r="O37" s="284" t="s">
        <v>85</v>
      </c>
      <c r="P37" s="285" t="s">
        <v>197</v>
      </c>
      <c r="Q37" s="172"/>
      <c r="R37" s="172"/>
      <c r="AC37" s="1"/>
      <c r="AD37" s="1"/>
      <c r="AE37" s="1"/>
      <c r="AF37" s="1"/>
      <c r="AG37" s="1"/>
      <c r="AH37" s="1"/>
      <c r="AI37" s="1"/>
      <c r="AJ37" s="1"/>
      <c r="AK37" s="1"/>
      <c r="AL37" s="1"/>
      <c r="AM37" s="1"/>
      <c r="AN37" s="1"/>
      <c r="AO37" s="1"/>
      <c r="AP37" s="1"/>
      <c r="AQ37" s="1"/>
      <c r="AR37" s="1"/>
      <c r="AS37" s="1"/>
      <c r="AT37" s="1"/>
    </row>
    <row r="38" spans="1:46" ht="21" customHeight="1" x14ac:dyDescent="0.25">
      <c r="A38" s="353"/>
      <c r="B38" s="354"/>
      <c r="C38" s="219" t="s">
        <v>115</v>
      </c>
      <c r="D38" s="205" t="s">
        <v>85</v>
      </c>
      <c r="E38" s="227" t="s">
        <v>85</v>
      </c>
      <c r="F38" s="227" t="s">
        <v>85</v>
      </c>
      <c r="G38" s="212" t="s">
        <v>85</v>
      </c>
      <c r="H38" s="227" t="s">
        <v>85</v>
      </c>
      <c r="I38" s="228" t="s">
        <v>85</v>
      </c>
      <c r="J38" s="40"/>
      <c r="K38" s="80"/>
      <c r="L38" s="40"/>
      <c r="M38" s="3" t="s">
        <v>85</v>
      </c>
      <c r="N38" s="203" t="s">
        <v>85</v>
      </c>
      <c r="O38" s="284" t="s">
        <v>85</v>
      </c>
      <c r="P38" s="285" t="s">
        <v>197</v>
      </c>
      <c r="Q38" s="172"/>
      <c r="R38" s="172"/>
      <c r="AC38" s="1"/>
      <c r="AD38" s="1"/>
      <c r="AE38" s="1"/>
      <c r="AF38" s="1"/>
      <c r="AG38" s="1"/>
      <c r="AH38" s="1"/>
      <c r="AI38" s="1"/>
      <c r="AJ38" s="1"/>
      <c r="AK38" s="1"/>
      <c r="AL38" s="1"/>
      <c r="AM38" s="1"/>
      <c r="AN38" s="1"/>
      <c r="AO38" s="1"/>
      <c r="AP38" s="1"/>
      <c r="AQ38" s="1"/>
      <c r="AR38" s="1"/>
      <c r="AS38" s="1"/>
      <c r="AT38" s="1"/>
    </row>
    <row r="39" spans="1:46" ht="63" x14ac:dyDescent="0.25">
      <c r="A39" s="353"/>
      <c r="B39" s="354"/>
      <c r="C39" s="221" t="s">
        <v>114</v>
      </c>
      <c r="D39" s="205" t="s">
        <v>85</v>
      </c>
      <c r="E39" s="227" t="s">
        <v>85</v>
      </c>
      <c r="F39" s="227" t="s">
        <v>85</v>
      </c>
      <c r="G39" s="212" t="s">
        <v>85</v>
      </c>
      <c r="H39" s="227" t="s">
        <v>85</v>
      </c>
      <c r="I39" s="228" t="s">
        <v>85</v>
      </c>
      <c r="J39" s="40"/>
      <c r="K39" s="80"/>
      <c r="L39" s="40"/>
      <c r="M39" s="3" t="s">
        <v>85</v>
      </c>
      <c r="N39" s="203" t="s">
        <v>85</v>
      </c>
      <c r="O39" s="284" t="s">
        <v>85</v>
      </c>
      <c r="P39" s="285" t="s">
        <v>197</v>
      </c>
      <c r="Q39" s="172"/>
      <c r="R39" s="172"/>
      <c r="AC39" s="1"/>
      <c r="AD39" s="1"/>
      <c r="AE39" s="1"/>
      <c r="AF39" s="1"/>
      <c r="AG39" s="1"/>
      <c r="AH39" s="1"/>
      <c r="AI39" s="1"/>
      <c r="AJ39" s="1"/>
      <c r="AK39" s="1"/>
      <c r="AL39" s="1"/>
      <c r="AM39" s="1"/>
      <c r="AN39" s="1"/>
      <c r="AO39" s="1"/>
      <c r="AP39" s="1"/>
      <c r="AQ39" s="1"/>
      <c r="AR39" s="1"/>
      <c r="AS39" s="1"/>
      <c r="AT39" s="1"/>
    </row>
    <row r="40" spans="1:46" ht="21" customHeight="1" x14ac:dyDescent="0.25">
      <c r="A40" s="353"/>
      <c r="B40" s="354"/>
      <c r="C40" s="220" t="s">
        <v>113</v>
      </c>
      <c r="D40" s="205" t="s">
        <v>85</v>
      </c>
      <c r="E40" s="227" t="s">
        <v>85</v>
      </c>
      <c r="F40" s="227" t="s">
        <v>85</v>
      </c>
      <c r="G40" s="212" t="s">
        <v>85</v>
      </c>
      <c r="H40" s="227" t="s">
        <v>85</v>
      </c>
      <c r="I40" s="228" t="s">
        <v>85</v>
      </c>
      <c r="J40" s="40"/>
      <c r="K40" s="80"/>
      <c r="L40" s="40"/>
      <c r="M40" s="3" t="s">
        <v>85</v>
      </c>
      <c r="N40" s="203" t="s">
        <v>85</v>
      </c>
      <c r="O40" s="284" t="s">
        <v>85</v>
      </c>
      <c r="P40" s="285" t="s">
        <v>197</v>
      </c>
      <c r="Q40" s="172"/>
      <c r="R40" s="172"/>
      <c r="AC40" s="1"/>
      <c r="AD40" s="1"/>
      <c r="AE40" s="1"/>
      <c r="AF40" s="1"/>
      <c r="AG40" s="1"/>
      <c r="AH40" s="1"/>
      <c r="AI40" s="1"/>
      <c r="AJ40" s="1"/>
      <c r="AK40" s="1"/>
      <c r="AL40" s="1"/>
      <c r="AM40" s="1"/>
      <c r="AN40" s="1"/>
      <c r="AO40" s="1"/>
      <c r="AP40" s="1"/>
      <c r="AQ40" s="1"/>
      <c r="AR40" s="1"/>
      <c r="AS40" s="1"/>
      <c r="AT40" s="1"/>
    </row>
    <row r="41" spans="1:46" ht="21" customHeight="1" x14ac:dyDescent="0.25">
      <c r="A41" s="177"/>
      <c r="B41" s="195"/>
      <c r="C41" s="83"/>
      <c r="D41" s="198"/>
      <c r="E41" s="198"/>
      <c r="F41" s="198"/>
      <c r="G41" s="199"/>
      <c r="H41" s="198"/>
      <c r="I41" s="199"/>
      <c r="J41" s="196"/>
      <c r="K41" s="183"/>
      <c r="L41" s="196"/>
      <c r="M41" s="200"/>
      <c r="N41" s="200"/>
      <c r="O41" s="291"/>
      <c r="P41" s="292"/>
      <c r="Q41" s="172"/>
      <c r="R41" s="172"/>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9" t="s">
        <v>41</v>
      </c>
      <c r="E42" s="8"/>
      <c r="F42" s="17"/>
      <c r="G42" s="11"/>
      <c r="H42" s="8"/>
      <c r="I42" s="6"/>
      <c r="J42" s="8"/>
      <c r="L42" s="8"/>
      <c r="M42" s="5"/>
      <c r="N42" s="5"/>
      <c r="O42" s="286"/>
      <c r="P42" s="288"/>
      <c r="Q42" s="172"/>
      <c r="R42" s="172"/>
      <c r="AC42" s="1"/>
      <c r="AD42" s="1"/>
      <c r="AE42" s="1"/>
      <c r="AF42" s="1"/>
      <c r="AG42" s="1"/>
      <c r="AH42" s="1"/>
      <c r="AI42" s="1"/>
      <c r="AJ42" s="1"/>
      <c r="AK42" s="1"/>
      <c r="AL42" s="1"/>
      <c r="AM42" s="1"/>
      <c r="AN42" s="1"/>
      <c r="AO42" s="1"/>
      <c r="AP42" s="1"/>
      <c r="AQ42" s="1"/>
      <c r="AR42" s="1"/>
      <c r="AS42" s="1"/>
      <c r="AT42" s="1"/>
    </row>
    <row r="43" spans="1:46" ht="21" customHeight="1" x14ac:dyDescent="0.25">
      <c r="A43" s="353" t="s">
        <v>3</v>
      </c>
      <c r="B43" s="354"/>
      <c r="C43" s="59" t="s">
        <v>4</v>
      </c>
      <c r="D43" s="205" t="s">
        <v>85</v>
      </c>
      <c r="E43" s="227" t="s">
        <v>85</v>
      </c>
      <c r="F43" s="227" t="s">
        <v>85</v>
      </c>
      <c r="G43" s="212" t="s">
        <v>85</v>
      </c>
      <c r="H43" s="227" t="s">
        <v>85</v>
      </c>
      <c r="I43" s="228" t="s">
        <v>85</v>
      </c>
      <c r="J43" s="40"/>
      <c r="K43" s="80"/>
      <c r="L43" s="40"/>
      <c r="M43" s="3" t="s">
        <v>85</v>
      </c>
      <c r="N43" s="203" t="s">
        <v>85</v>
      </c>
      <c r="O43" s="284" t="s">
        <v>85</v>
      </c>
      <c r="P43" s="285" t="s">
        <v>197</v>
      </c>
      <c r="Q43" s="172"/>
      <c r="R43" s="172"/>
      <c r="AC43" s="1"/>
      <c r="AD43" s="1"/>
      <c r="AE43" s="1"/>
      <c r="AF43" s="1"/>
      <c r="AG43" s="1"/>
      <c r="AH43" s="1"/>
      <c r="AI43" s="1"/>
      <c r="AJ43" s="1"/>
      <c r="AK43" s="1"/>
      <c r="AL43" s="1"/>
      <c r="AM43" s="1"/>
      <c r="AN43" s="1"/>
      <c r="AO43" s="1"/>
      <c r="AP43" s="1"/>
      <c r="AQ43" s="1"/>
      <c r="AR43" s="1"/>
      <c r="AS43" s="1"/>
      <c r="AT43" s="1"/>
    </row>
    <row r="44" spans="1:46" ht="21" customHeight="1" x14ac:dyDescent="0.25">
      <c r="A44" s="353"/>
      <c r="B44" s="354"/>
      <c r="C44" s="83" t="s">
        <v>10</v>
      </c>
      <c r="D44" s="205" t="s">
        <v>85</v>
      </c>
      <c r="E44" s="227" t="s">
        <v>85</v>
      </c>
      <c r="F44" s="227" t="s">
        <v>85</v>
      </c>
      <c r="G44" s="212" t="s">
        <v>85</v>
      </c>
      <c r="H44" s="227" t="s">
        <v>85</v>
      </c>
      <c r="I44" s="228" t="s">
        <v>85</v>
      </c>
      <c r="J44" s="40"/>
      <c r="K44" s="80"/>
      <c r="L44" s="40"/>
      <c r="M44" s="3" t="s">
        <v>85</v>
      </c>
      <c r="N44" s="203" t="s">
        <v>85</v>
      </c>
      <c r="O44" s="284" t="s">
        <v>85</v>
      </c>
      <c r="P44" s="285" t="s">
        <v>197</v>
      </c>
      <c r="Q44" s="172"/>
      <c r="R44" s="172"/>
      <c r="AC44" s="1"/>
      <c r="AD44" s="1"/>
      <c r="AE44" s="1"/>
      <c r="AF44" s="1"/>
      <c r="AG44" s="1"/>
      <c r="AH44" s="1"/>
      <c r="AI44" s="1"/>
      <c r="AJ44" s="1"/>
      <c r="AK44" s="1"/>
      <c r="AL44" s="1"/>
      <c r="AM44" s="1"/>
      <c r="AN44" s="1"/>
      <c r="AO44" s="1"/>
      <c r="AP44" s="1"/>
      <c r="AQ44" s="1"/>
      <c r="AR44" s="1"/>
      <c r="AS44" s="1"/>
      <c r="AT44" s="1"/>
    </row>
    <row r="45" spans="1:46" ht="21" x14ac:dyDescent="0.25">
      <c r="A45" s="353"/>
      <c r="B45" s="354"/>
      <c r="C45" s="59" t="str">
        <f t="shared" ref="C45:C47" si="5">C59</f>
        <v>Others Quota</v>
      </c>
      <c r="D45" s="205" t="s">
        <v>85</v>
      </c>
      <c r="E45" s="227" t="s">
        <v>85</v>
      </c>
      <c r="F45" s="227" t="s">
        <v>85</v>
      </c>
      <c r="G45" s="212" t="s">
        <v>85</v>
      </c>
      <c r="H45" s="227" t="s">
        <v>85</v>
      </c>
      <c r="I45" s="228" t="s">
        <v>85</v>
      </c>
      <c r="J45" s="40"/>
      <c r="K45" s="80"/>
      <c r="L45" s="40"/>
      <c r="M45" s="3" t="s">
        <v>85</v>
      </c>
      <c r="N45" s="203" t="s">
        <v>85</v>
      </c>
      <c r="O45" s="284" t="s">
        <v>85</v>
      </c>
      <c r="P45" s="285" t="s">
        <v>197</v>
      </c>
      <c r="Q45" s="172"/>
      <c r="R45" s="172"/>
      <c r="AC45" s="1"/>
      <c r="AD45" s="1"/>
      <c r="AE45" s="1"/>
      <c r="AF45" s="1"/>
      <c r="AG45" s="1"/>
      <c r="AH45" s="1"/>
      <c r="AI45" s="1"/>
      <c r="AJ45" s="1"/>
      <c r="AK45" s="1"/>
      <c r="AL45" s="1"/>
      <c r="AM45" s="1"/>
      <c r="AN45" s="1"/>
      <c r="AO45" s="1"/>
      <c r="AP45" s="1"/>
      <c r="AQ45" s="1"/>
      <c r="AR45" s="1"/>
      <c r="AS45" s="1"/>
      <c r="AT45" s="1"/>
    </row>
    <row r="46" spans="1:46" ht="21" customHeight="1" x14ac:dyDescent="0.25">
      <c r="A46" s="353"/>
      <c r="B46" s="354"/>
      <c r="C46" s="60" t="str">
        <f t="shared" si="5"/>
        <v>Remove TAC</v>
      </c>
      <c r="D46" s="205" t="s">
        <v>85</v>
      </c>
      <c r="E46" s="227" t="s">
        <v>85</v>
      </c>
      <c r="F46" s="227" t="s">
        <v>85</v>
      </c>
      <c r="G46" s="212" t="s">
        <v>85</v>
      </c>
      <c r="H46" s="227" t="s">
        <v>85</v>
      </c>
      <c r="I46" s="228" t="s">
        <v>85</v>
      </c>
      <c r="J46" s="40"/>
      <c r="K46" s="80"/>
      <c r="L46" s="40"/>
      <c r="M46" s="3" t="s">
        <v>85</v>
      </c>
      <c r="N46" s="203" t="s">
        <v>85</v>
      </c>
      <c r="O46" s="284" t="s">
        <v>85</v>
      </c>
      <c r="P46" s="285" t="s">
        <v>197</v>
      </c>
      <c r="Q46" s="172"/>
      <c r="R46" s="172"/>
      <c r="AC46" s="1"/>
      <c r="AD46" s="1"/>
      <c r="AE46" s="1"/>
      <c r="AF46" s="1"/>
      <c r="AG46" s="1"/>
      <c r="AH46" s="1"/>
      <c r="AI46" s="1"/>
      <c r="AJ46" s="1"/>
      <c r="AK46" s="1"/>
      <c r="AL46" s="1"/>
      <c r="AM46" s="1"/>
      <c r="AN46" s="1"/>
      <c r="AO46" s="1"/>
      <c r="AP46" s="1"/>
      <c r="AQ46" s="1"/>
      <c r="AR46" s="1"/>
      <c r="AS46" s="1"/>
      <c r="AT46" s="1"/>
    </row>
    <row r="47" spans="1:46" ht="21" customHeight="1" x14ac:dyDescent="0.25">
      <c r="A47" s="353"/>
      <c r="B47" s="354"/>
      <c r="C47" s="59" t="str">
        <f t="shared" si="5"/>
        <v xml:space="preserve">Merge TAC regions </v>
      </c>
      <c r="D47" s="205" t="s">
        <v>85</v>
      </c>
      <c r="E47" s="227" t="s">
        <v>85</v>
      </c>
      <c r="F47" s="227" t="s">
        <v>85</v>
      </c>
      <c r="G47" s="212" t="s">
        <v>85</v>
      </c>
      <c r="H47" s="227" t="s">
        <v>85</v>
      </c>
      <c r="I47" s="228" t="s">
        <v>85</v>
      </c>
      <c r="J47" s="40"/>
      <c r="K47" s="80"/>
      <c r="L47" s="40"/>
      <c r="M47" s="3" t="s">
        <v>85</v>
      </c>
      <c r="N47" s="203" t="s">
        <v>85</v>
      </c>
      <c r="O47" s="284" t="s">
        <v>85</v>
      </c>
      <c r="P47" s="285" t="s">
        <v>197</v>
      </c>
      <c r="Q47" s="172"/>
      <c r="R47" s="172"/>
      <c r="AC47" s="1"/>
      <c r="AD47" s="1"/>
      <c r="AE47" s="1"/>
      <c r="AF47" s="1"/>
      <c r="AG47" s="1"/>
      <c r="AH47" s="1"/>
      <c r="AI47" s="1"/>
      <c r="AJ47" s="1"/>
      <c r="AK47" s="1"/>
      <c r="AL47" s="1"/>
      <c r="AM47" s="1"/>
      <c r="AN47" s="1"/>
      <c r="AO47" s="1"/>
      <c r="AP47" s="1"/>
      <c r="AQ47" s="1"/>
      <c r="AR47" s="1"/>
      <c r="AS47" s="1"/>
      <c r="AT47" s="1"/>
    </row>
    <row r="48" spans="1:46" ht="21" customHeight="1" x14ac:dyDescent="0.25">
      <c r="A48" s="1"/>
      <c r="B48" s="1"/>
      <c r="C48" s="1"/>
      <c r="D48" s="1"/>
      <c r="E48" s="1"/>
      <c r="F48" s="6"/>
      <c r="G48" s="122"/>
      <c r="H48" s="1"/>
      <c r="I48" s="6"/>
      <c r="J48" s="1"/>
      <c r="K48" s="6"/>
      <c r="L48" s="1"/>
      <c r="M48" s="5"/>
      <c r="N48" s="5"/>
      <c r="O48" s="286"/>
      <c r="P48" s="288"/>
      <c r="Q48" s="172"/>
      <c r="R48" s="172"/>
      <c r="AC48" s="1"/>
      <c r="AD48" s="1"/>
      <c r="AE48" s="1"/>
      <c r="AF48" s="1"/>
      <c r="AG48" s="1"/>
      <c r="AH48" s="1"/>
      <c r="AI48" s="1"/>
      <c r="AJ48" s="1"/>
      <c r="AK48" s="1"/>
      <c r="AL48" s="1"/>
      <c r="AM48" s="1"/>
      <c r="AN48" s="1"/>
      <c r="AO48" s="1"/>
      <c r="AP48" s="1"/>
      <c r="AQ48" s="1"/>
      <c r="AR48" s="1"/>
      <c r="AS48" s="1"/>
      <c r="AT48" s="1"/>
    </row>
    <row r="49" spans="1:46" ht="34.5" customHeight="1" x14ac:dyDescent="0.25">
      <c r="A49" s="1"/>
      <c r="B49" s="1"/>
      <c r="C49" s="79" t="s">
        <v>38</v>
      </c>
      <c r="D49" s="70" t="s">
        <v>40</v>
      </c>
      <c r="E49" s="37"/>
      <c r="F49" s="7"/>
      <c r="G49" s="121"/>
      <c r="H49" s="37"/>
      <c r="I49" s="7"/>
      <c r="J49" s="37"/>
      <c r="L49" s="37"/>
      <c r="M49" s="5"/>
      <c r="N49" s="5"/>
      <c r="O49" s="286"/>
      <c r="P49" s="288"/>
      <c r="Q49" s="172"/>
      <c r="R49" s="172"/>
      <c r="AC49" s="1"/>
      <c r="AD49" s="1"/>
      <c r="AE49" s="1"/>
      <c r="AF49" s="1"/>
      <c r="AG49" s="1"/>
      <c r="AH49" s="1"/>
      <c r="AI49" s="1"/>
      <c r="AJ49" s="1"/>
      <c r="AK49" s="1"/>
      <c r="AL49" s="1"/>
      <c r="AM49" s="1"/>
      <c r="AN49" s="1"/>
      <c r="AO49" s="1"/>
      <c r="AP49" s="1"/>
      <c r="AQ49" s="1"/>
      <c r="AR49" s="1"/>
      <c r="AS49" s="1"/>
      <c r="AT49" s="1"/>
    </row>
    <row r="50" spans="1:46" ht="21" x14ac:dyDescent="0.25">
      <c r="A50" s="353" t="s">
        <v>2</v>
      </c>
      <c r="B50" s="354"/>
      <c r="C50" s="57" t="s">
        <v>14</v>
      </c>
      <c r="D50" s="205" t="s">
        <v>85</v>
      </c>
      <c r="E50" s="227" t="s">
        <v>85</v>
      </c>
      <c r="F50" s="227" t="s">
        <v>85</v>
      </c>
      <c r="G50" s="212" t="s">
        <v>85</v>
      </c>
      <c r="H50" s="227" t="s">
        <v>85</v>
      </c>
      <c r="I50" s="228" t="s">
        <v>85</v>
      </c>
      <c r="J50" s="40"/>
      <c r="K50" s="80"/>
      <c r="L50" s="40"/>
      <c r="M50" s="3" t="s">
        <v>85</v>
      </c>
      <c r="N50" s="203" t="s">
        <v>85</v>
      </c>
      <c r="O50" s="284" t="s">
        <v>85</v>
      </c>
      <c r="P50" s="285" t="s">
        <v>197</v>
      </c>
      <c r="Q50" s="172"/>
      <c r="R50" s="172"/>
      <c r="AC50" s="1"/>
      <c r="AD50" s="1"/>
      <c r="AE50" s="1"/>
      <c r="AF50" s="1"/>
      <c r="AG50" s="1"/>
      <c r="AH50" s="1"/>
      <c r="AI50" s="1"/>
      <c r="AJ50" s="1"/>
      <c r="AK50" s="1"/>
      <c r="AL50" s="1"/>
      <c r="AM50" s="1"/>
      <c r="AN50" s="1"/>
      <c r="AO50" s="1"/>
      <c r="AP50" s="1"/>
      <c r="AQ50" s="1"/>
      <c r="AR50" s="1"/>
      <c r="AS50" s="1"/>
      <c r="AT50" s="1"/>
    </row>
    <row r="51" spans="1:46" s="1" customFormat="1" ht="21" x14ac:dyDescent="0.25">
      <c r="A51" s="353"/>
      <c r="B51" s="354"/>
      <c r="C51" s="63" t="s">
        <v>30</v>
      </c>
      <c r="D51" s="205" t="s">
        <v>85</v>
      </c>
      <c r="E51" s="227" t="s">
        <v>85</v>
      </c>
      <c r="F51" s="227" t="s">
        <v>85</v>
      </c>
      <c r="G51" s="212" t="s">
        <v>85</v>
      </c>
      <c r="H51" s="227" t="s">
        <v>85</v>
      </c>
      <c r="I51" s="228" t="s">
        <v>85</v>
      </c>
      <c r="J51" s="40"/>
      <c r="K51" s="80"/>
      <c r="L51" s="40"/>
      <c r="M51" s="3" t="s">
        <v>85</v>
      </c>
      <c r="N51" s="203" t="s">
        <v>85</v>
      </c>
      <c r="O51" s="284" t="s">
        <v>85</v>
      </c>
      <c r="P51" s="285" t="s">
        <v>197</v>
      </c>
      <c r="Q51" s="172"/>
      <c r="R51" s="172"/>
    </row>
    <row r="52" spans="1:46" s="1" customFormat="1" ht="21" x14ac:dyDescent="0.35">
      <c r="A52" s="353"/>
      <c r="B52" s="354"/>
      <c r="C52" s="216" t="s">
        <v>31</v>
      </c>
      <c r="D52" s="205" t="s">
        <v>85</v>
      </c>
      <c r="E52" s="227" t="s">
        <v>85</v>
      </c>
      <c r="F52" s="227" t="s">
        <v>85</v>
      </c>
      <c r="G52" s="212" t="s">
        <v>85</v>
      </c>
      <c r="H52" s="227" t="s">
        <v>85</v>
      </c>
      <c r="I52" s="228" t="s">
        <v>85</v>
      </c>
      <c r="J52" s="40"/>
      <c r="K52" s="80"/>
      <c r="L52" s="40"/>
      <c r="M52" s="3" t="s">
        <v>85</v>
      </c>
      <c r="N52" s="203" t="s">
        <v>85</v>
      </c>
      <c r="O52" s="284" t="s">
        <v>85</v>
      </c>
      <c r="P52" s="285" t="s">
        <v>197</v>
      </c>
      <c r="Q52" s="172"/>
      <c r="R52" s="172"/>
    </row>
    <row r="53" spans="1:46" s="1" customFormat="1" ht="21" customHeight="1" x14ac:dyDescent="0.35">
      <c r="A53" s="353"/>
      <c r="B53" s="354"/>
      <c r="C53" s="215"/>
      <c r="D53" s="227"/>
      <c r="E53" s="227"/>
      <c r="F53" s="227"/>
      <c r="G53" s="227"/>
      <c r="H53" s="227"/>
      <c r="I53" s="227"/>
      <c r="J53" s="40"/>
      <c r="K53" s="165"/>
      <c r="L53" s="40"/>
      <c r="M53" s="275"/>
      <c r="N53" s="275"/>
      <c r="O53" s="282"/>
      <c r="P53" s="296"/>
      <c r="Q53" s="172"/>
      <c r="R53" s="172"/>
    </row>
    <row r="54" spans="1:46" s="1" customFormat="1" ht="21" customHeight="1" x14ac:dyDescent="0.35">
      <c r="A54" s="353"/>
      <c r="B54" s="354"/>
      <c r="C54" s="215"/>
      <c r="D54" s="227"/>
      <c r="E54" s="227"/>
      <c r="F54" s="227"/>
      <c r="G54" s="227"/>
      <c r="H54" s="227"/>
      <c r="I54" s="227"/>
      <c r="J54" s="40"/>
      <c r="K54" s="165"/>
      <c r="L54" s="40"/>
      <c r="M54" s="275"/>
      <c r="N54" s="275"/>
      <c r="O54" s="169"/>
      <c r="P54" s="168"/>
      <c r="Q54" s="172"/>
      <c r="R54" s="172"/>
    </row>
    <row r="55" spans="1:46" ht="21.75" thickBot="1" x14ac:dyDescent="0.3">
      <c r="A55" s="1"/>
      <c r="B55" s="1"/>
      <c r="C55" s="4"/>
      <c r="D55" s="4"/>
      <c r="E55" s="4"/>
      <c r="F55" s="6"/>
      <c r="G55" s="16"/>
      <c r="H55" s="4"/>
      <c r="I55" s="6"/>
      <c r="J55" s="4"/>
      <c r="K55" s="16"/>
      <c r="L55" s="4"/>
      <c r="M55" s="5"/>
      <c r="N55" s="5"/>
      <c r="O55" s="16"/>
      <c r="Q55" s="172"/>
      <c r="R55" s="172"/>
      <c r="AC55" s="1"/>
      <c r="AD55" s="1"/>
      <c r="AE55" s="1"/>
      <c r="AF55" s="1"/>
      <c r="AG55" s="1"/>
      <c r="AH55" s="1"/>
      <c r="AI55" s="1"/>
      <c r="AJ55" s="1"/>
      <c r="AK55" s="1"/>
      <c r="AL55" s="1"/>
      <c r="AM55" s="1"/>
      <c r="AN55" s="1"/>
      <c r="AO55" s="1"/>
      <c r="AP55" s="1"/>
      <c r="AQ55" s="1"/>
      <c r="AR55" s="1"/>
      <c r="AS55" s="1"/>
      <c r="AT55" s="1"/>
    </row>
    <row r="56" spans="1:46" ht="91.5" customHeight="1" thickBot="1" x14ac:dyDescent="0.3">
      <c r="A56" s="348" t="s">
        <v>247</v>
      </c>
      <c r="B56" s="349"/>
      <c r="C56" s="349"/>
      <c r="D56" s="389" t="s">
        <v>387</v>
      </c>
      <c r="E56" s="390"/>
      <c r="F56" s="390"/>
      <c r="G56" s="390"/>
      <c r="H56" s="390"/>
      <c r="I56" s="391"/>
      <c r="J56" s="123"/>
      <c r="K56" s="111"/>
      <c r="L56" s="176"/>
      <c r="M56" s="32"/>
      <c r="N56" s="32"/>
      <c r="O56" s="32"/>
      <c r="P56" s="32"/>
      <c r="Q56" s="345"/>
      <c r="R56" s="345"/>
      <c r="AC56" s="1"/>
      <c r="AD56" s="1"/>
      <c r="AE56" s="1"/>
      <c r="AF56" s="1"/>
      <c r="AG56" s="1"/>
      <c r="AH56" s="1"/>
      <c r="AI56" s="1"/>
      <c r="AJ56" s="1"/>
      <c r="AK56" s="1"/>
      <c r="AL56" s="1"/>
      <c r="AM56" s="1"/>
      <c r="AN56" s="1"/>
      <c r="AO56" s="1"/>
      <c r="AP56" s="1"/>
      <c r="AQ56" s="1"/>
      <c r="AR56" s="1"/>
      <c r="AS56" s="1"/>
      <c r="AT56" s="1"/>
    </row>
    <row r="57" spans="1:46" ht="23.25" hidden="1" x14ac:dyDescent="0.35">
      <c r="A57" s="19"/>
      <c r="B57" s="20"/>
      <c r="C57" s="6"/>
      <c r="D57" s="6"/>
      <c r="E57" s="6"/>
      <c r="F57" s="5"/>
      <c r="G57" s="120"/>
      <c r="H57" s="6"/>
      <c r="I57" s="5"/>
      <c r="J57" s="6"/>
      <c r="K57" s="5"/>
      <c r="L57" s="6"/>
      <c r="M57" s="5"/>
      <c r="N57" s="5"/>
      <c r="O57" s="5"/>
      <c r="Q57" s="172"/>
      <c r="R57" s="172"/>
      <c r="AC57" s="1"/>
      <c r="AD57" s="1"/>
      <c r="AE57" s="1"/>
      <c r="AF57" s="1"/>
      <c r="AG57" s="1"/>
      <c r="AH57" s="1"/>
      <c r="AI57" s="1"/>
      <c r="AJ57" s="1"/>
      <c r="AK57" s="1"/>
      <c r="AL57" s="1"/>
      <c r="AM57" s="1"/>
      <c r="AN57" s="1"/>
      <c r="AO57" s="1"/>
      <c r="AP57" s="1"/>
      <c r="AQ57" s="1"/>
      <c r="AR57" s="1"/>
      <c r="AS57" s="1"/>
      <c r="AT57" s="1"/>
    </row>
    <row r="58" spans="1:46" ht="21" hidden="1" x14ac:dyDescent="0.25">
      <c r="A58" s="1"/>
      <c r="B58" s="1"/>
      <c r="C58" s="17"/>
      <c r="D58" s="71" t="s">
        <v>39</v>
      </c>
      <c r="E58" s="17"/>
      <c r="F58" s="7"/>
      <c r="G58" s="121"/>
      <c r="H58" s="17"/>
      <c r="I58" s="7"/>
      <c r="J58" s="17"/>
      <c r="L58" s="17"/>
      <c r="M58" s="5"/>
      <c r="N58" s="5"/>
      <c r="O58" s="17"/>
      <c r="Q58" s="172"/>
      <c r="R58" s="172"/>
      <c r="AC58" s="1"/>
      <c r="AD58" s="1"/>
      <c r="AE58" s="1"/>
      <c r="AF58" s="1"/>
      <c r="AG58" s="1"/>
      <c r="AH58" s="1"/>
      <c r="AI58" s="1"/>
      <c r="AJ58" s="1"/>
      <c r="AK58" s="1"/>
      <c r="AL58" s="1"/>
      <c r="AM58" s="1"/>
      <c r="AN58" s="1"/>
      <c r="AO58" s="1"/>
      <c r="AP58" s="1"/>
      <c r="AQ58" s="1"/>
      <c r="AR58" s="1"/>
      <c r="AS58" s="1"/>
      <c r="AT58" s="1"/>
    </row>
    <row r="59" spans="1:46" ht="21" hidden="1" customHeight="1" x14ac:dyDescent="0.25">
      <c r="A59" s="346" t="s">
        <v>32</v>
      </c>
      <c r="B59" s="347"/>
      <c r="C59" s="42" t="s">
        <v>11</v>
      </c>
      <c r="D59" s="13" t="s">
        <v>70</v>
      </c>
      <c r="E59" s="13" t="s">
        <v>70</v>
      </c>
      <c r="F59" s="153" t="s">
        <v>70</v>
      </c>
      <c r="G59" s="43"/>
      <c r="H59" s="153" t="s">
        <v>70</v>
      </c>
      <c r="I59" s="45"/>
      <c r="J59" s="13"/>
      <c r="K59" s="80"/>
      <c r="L59" s="13"/>
      <c r="M59" s="15"/>
      <c r="N59" s="30"/>
      <c r="P59" s="68"/>
      <c r="Q59" s="172"/>
      <c r="R59" s="172"/>
      <c r="AC59" s="1"/>
      <c r="AD59" s="1"/>
      <c r="AE59" s="1"/>
      <c r="AF59" s="1"/>
      <c r="AG59" s="1"/>
      <c r="AH59" s="1"/>
      <c r="AI59" s="1"/>
      <c r="AJ59" s="1"/>
      <c r="AK59" s="1"/>
      <c r="AL59" s="1"/>
      <c r="AM59" s="1"/>
      <c r="AN59" s="1"/>
      <c r="AO59" s="1"/>
      <c r="AP59" s="1"/>
      <c r="AQ59" s="1"/>
      <c r="AR59" s="1"/>
      <c r="AS59" s="1"/>
      <c r="AT59" s="1"/>
    </row>
    <row r="60" spans="1:46" ht="21" hidden="1" customHeight="1" x14ac:dyDescent="0.25">
      <c r="A60" s="346"/>
      <c r="B60" s="347"/>
      <c r="C60" s="59" t="s">
        <v>5</v>
      </c>
      <c r="D60" s="38"/>
      <c r="E60" s="38"/>
      <c r="F60" s="77"/>
      <c r="G60" s="44"/>
      <c r="H60" s="153"/>
      <c r="I60" s="118"/>
      <c r="J60" s="38"/>
      <c r="K60" s="81"/>
      <c r="L60" s="38"/>
      <c r="M60" s="21"/>
      <c r="N60" s="31"/>
      <c r="O60" s="2"/>
      <c r="P60" s="68"/>
      <c r="Q60" s="172"/>
      <c r="R60" s="172"/>
      <c r="AC60" s="1"/>
      <c r="AD60" s="1"/>
      <c r="AE60" s="1"/>
      <c r="AF60" s="1"/>
      <c r="AG60" s="1"/>
      <c r="AH60" s="1"/>
      <c r="AI60" s="1"/>
      <c r="AJ60" s="1"/>
      <c r="AK60" s="1"/>
      <c r="AL60" s="1"/>
      <c r="AM60" s="1"/>
      <c r="AN60" s="1"/>
      <c r="AO60" s="1"/>
      <c r="AP60" s="1"/>
      <c r="AQ60" s="1"/>
      <c r="AR60" s="1"/>
      <c r="AS60" s="1"/>
      <c r="AT60" s="1"/>
    </row>
    <row r="61" spans="1:46" ht="21" hidden="1" customHeight="1" x14ac:dyDescent="0.25">
      <c r="A61" s="346"/>
      <c r="B61" s="347"/>
      <c r="C61" s="59" t="s">
        <v>6</v>
      </c>
      <c r="D61" s="12"/>
      <c r="E61" s="12"/>
      <c r="F61" s="153"/>
      <c r="G61" s="43"/>
      <c r="H61" s="153"/>
      <c r="I61" s="119"/>
      <c r="J61" s="12"/>
      <c r="K61" s="80"/>
      <c r="L61" s="12"/>
      <c r="M61" s="15"/>
      <c r="N61" s="30"/>
      <c r="O61" s="18"/>
      <c r="P61" s="68"/>
      <c r="Q61" s="172"/>
      <c r="R61" s="172"/>
      <c r="AC61" s="1"/>
      <c r="AD61" s="1"/>
      <c r="AE61" s="1"/>
      <c r="AF61" s="1"/>
      <c r="AG61" s="1"/>
      <c r="AH61" s="1"/>
      <c r="AI61" s="1"/>
      <c r="AJ61" s="1"/>
      <c r="AK61" s="1"/>
      <c r="AL61" s="1"/>
      <c r="AM61" s="1"/>
      <c r="AN61" s="1"/>
      <c r="AO61" s="1"/>
      <c r="AP61" s="1"/>
      <c r="AQ61" s="1"/>
      <c r="AR61" s="1"/>
      <c r="AS61" s="1"/>
      <c r="AT61" s="1"/>
    </row>
    <row r="62" spans="1:46" ht="21" hidden="1" customHeight="1" x14ac:dyDescent="0.3">
      <c r="A62" s="346"/>
      <c r="B62" s="347"/>
      <c r="C62" s="42" t="s">
        <v>16</v>
      </c>
      <c r="D62" s="39"/>
      <c r="E62" s="39"/>
      <c r="F62" s="153"/>
      <c r="G62" s="44"/>
      <c r="H62" s="153"/>
      <c r="I62" s="45"/>
      <c r="J62" s="39"/>
      <c r="K62" s="80"/>
      <c r="L62" s="39"/>
      <c r="M62" s="15"/>
      <c r="N62" s="15"/>
      <c r="O62" s="170"/>
      <c r="P62" s="168"/>
      <c r="Q62" s="172"/>
      <c r="R62" s="172"/>
      <c r="AC62" s="1"/>
      <c r="AD62" s="1"/>
      <c r="AE62" s="1"/>
      <c r="AF62" s="1"/>
      <c r="AG62" s="1"/>
      <c r="AH62" s="1"/>
      <c r="AI62" s="1"/>
      <c r="AJ62" s="1"/>
      <c r="AK62" s="1"/>
      <c r="AL62" s="1"/>
      <c r="AM62" s="1"/>
      <c r="AN62" s="1"/>
      <c r="AO62" s="1"/>
      <c r="AP62" s="1"/>
      <c r="AQ62" s="1"/>
      <c r="AR62" s="1"/>
      <c r="AS62" s="1"/>
      <c r="AT62" s="1"/>
    </row>
    <row r="63" spans="1:46" ht="21" hidden="1" customHeight="1" x14ac:dyDescent="0.3">
      <c r="A63" s="346"/>
      <c r="B63" s="347"/>
      <c r="C63" s="61" t="s">
        <v>15</v>
      </c>
      <c r="D63" s="24"/>
      <c r="E63" s="24"/>
      <c r="F63" s="153"/>
      <c r="G63" s="43"/>
      <c r="H63" s="153"/>
      <c r="I63" s="45"/>
      <c r="J63" s="24"/>
      <c r="K63" s="80"/>
      <c r="L63" s="24"/>
      <c r="M63" s="15"/>
      <c r="N63" s="15"/>
      <c r="O63" s="170"/>
      <c r="P63" s="168"/>
      <c r="Q63" s="172"/>
      <c r="R63" s="172"/>
      <c r="AC63" s="1"/>
      <c r="AD63" s="1"/>
      <c r="AE63" s="1"/>
      <c r="AF63" s="1"/>
      <c r="AG63" s="1"/>
      <c r="AH63" s="1"/>
      <c r="AI63" s="1"/>
      <c r="AJ63" s="1"/>
      <c r="AK63" s="1"/>
      <c r="AL63" s="1"/>
      <c r="AM63" s="1"/>
      <c r="AN63" s="1"/>
      <c r="AO63" s="1"/>
      <c r="AP63" s="1"/>
      <c r="AQ63" s="1"/>
      <c r="AR63" s="1"/>
      <c r="AS63" s="1"/>
      <c r="AT63" s="1"/>
    </row>
    <row r="64" spans="1:46" ht="21" hidden="1" customHeight="1" x14ac:dyDescent="0.3">
      <c r="A64" s="346"/>
      <c r="B64" s="347"/>
      <c r="C64" s="58"/>
      <c r="D64" s="256"/>
      <c r="E64" s="25"/>
      <c r="F64" s="77"/>
      <c r="G64" s="43"/>
      <c r="H64" s="153"/>
      <c r="I64" s="45"/>
      <c r="J64" s="25"/>
      <c r="K64" s="81"/>
      <c r="L64" s="25"/>
      <c r="M64" s="15"/>
      <c r="N64" s="30"/>
      <c r="O64" s="170"/>
      <c r="P64" s="168"/>
      <c r="Q64" s="172"/>
      <c r="R64" s="172"/>
      <c r="AC64" s="1"/>
      <c r="AD64" s="1"/>
      <c r="AE64" s="1"/>
      <c r="AF64" s="1"/>
      <c r="AG64" s="1"/>
      <c r="AH64" s="1"/>
      <c r="AI64" s="1"/>
      <c r="AJ64" s="1"/>
      <c r="AK64" s="1"/>
      <c r="AL64" s="1"/>
      <c r="AM64" s="1"/>
      <c r="AN64" s="1"/>
      <c r="AO64" s="1"/>
      <c r="AP64" s="1"/>
      <c r="AQ64" s="1"/>
      <c r="AR64" s="1"/>
      <c r="AS64" s="1"/>
      <c r="AT64" s="1"/>
    </row>
    <row r="65" spans="1:46" ht="21.75" hidden="1" thickBot="1" x14ac:dyDescent="0.3">
      <c r="A65" s="22"/>
      <c r="B65" s="22"/>
      <c r="C65" s="23"/>
      <c r="D65" s="6"/>
      <c r="E65" s="6"/>
      <c r="F65" s="6"/>
      <c r="G65" s="23"/>
      <c r="H65" s="23"/>
      <c r="I65" s="23"/>
      <c r="J65" s="23"/>
      <c r="K65" s="23"/>
      <c r="L65" s="23"/>
      <c r="M65" s="16"/>
      <c r="N65" s="16"/>
      <c r="O65" s="160" t="s">
        <v>71</v>
      </c>
      <c r="Q65" s="172"/>
      <c r="R65" s="172"/>
      <c r="AC65" s="1"/>
      <c r="AD65" s="1"/>
      <c r="AE65" s="1"/>
      <c r="AF65" s="1"/>
      <c r="AG65" s="1"/>
      <c r="AH65" s="1"/>
      <c r="AI65" s="1"/>
      <c r="AJ65" s="1"/>
      <c r="AK65" s="1"/>
      <c r="AL65" s="1"/>
      <c r="AM65" s="1"/>
      <c r="AN65" s="1"/>
      <c r="AO65" s="1"/>
      <c r="AP65" s="1"/>
      <c r="AQ65" s="1"/>
      <c r="AR65" s="1"/>
      <c r="AS65" s="1"/>
      <c r="AT65" s="1"/>
    </row>
    <row r="66" spans="1:46" ht="60" hidden="1" customHeight="1" x14ac:dyDescent="0.35">
      <c r="A66" s="348" t="s">
        <v>29</v>
      </c>
      <c r="B66" s="349"/>
      <c r="C66" s="349"/>
      <c r="D66" s="123" t="s">
        <v>72</v>
      </c>
      <c r="E66" s="123"/>
      <c r="F66" s="111"/>
      <c r="G66" s="113"/>
      <c r="H66" s="176"/>
      <c r="I66" s="112"/>
      <c r="J66" s="123"/>
      <c r="K66" s="111"/>
      <c r="L66" s="176"/>
      <c r="M66" s="33"/>
      <c r="N66" s="32"/>
      <c r="O66" s="32"/>
      <c r="P66" s="32"/>
      <c r="Q66" s="172"/>
      <c r="R66" s="172"/>
      <c r="AC66" s="1"/>
      <c r="AD66" s="1"/>
      <c r="AE66" s="1"/>
      <c r="AF66" s="1"/>
      <c r="AG66" s="1"/>
      <c r="AH66" s="1"/>
      <c r="AI66" s="1"/>
      <c r="AJ66" s="1"/>
      <c r="AK66" s="1"/>
      <c r="AL66" s="1"/>
      <c r="AM66" s="1"/>
      <c r="AN66" s="1"/>
      <c r="AO66" s="1"/>
      <c r="AP66" s="1"/>
      <c r="AQ66" s="1"/>
      <c r="AR66" s="1"/>
      <c r="AS66" s="1"/>
      <c r="AT66" s="1"/>
    </row>
    <row r="67" spans="1:46" s="1" customFormat="1" x14ac:dyDescent="0.25">
      <c r="Q67" s="172"/>
      <c r="R67" s="172"/>
    </row>
    <row r="68" spans="1:46" s="1" customFormat="1" ht="23.25" x14ac:dyDescent="0.35">
      <c r="A68" s="74" t="s">
        <v>20</v>
      </c>
      <c r="B68" s="75"/>
      <c r="Q68" s="172"/>
      <c r="R68" s="172"/>
    </row>
    <row r="69" spans="1:46" s="1" customFormat="1" ht="21" x14ac:dyDescent="0.35">
      <c r="A69" s="67"/>
      <c r="B69" s="75" t="s">
        <v>21</v>
      </c>
    </row>
    <row r="70" spans="1:46" s="1" customFormat="1" ht="21" x14ac:dyDescent="0.35">
      <c r="A70" s="67"/>
      <c r="B70" s="75" t="s">
        <v>22</v>
      </c>
    </row>
    <row r="71" spans="1:46" s="1" customFormat="1" ht="21" x14ac:dyDescent="0.35">
      <c r="A71" s="67"/>
      <c r="B71" s="75" t="s">
        <v>23</v>
      </c>
    </row>
    <row r="72" spans="1:46" s="1" customFormat="1" ht="21" x14ac:dyDescent="0.35">
      <c r="A72" s="67"/>
      <c r="B72" s="75" t="s">
        <v>24</v>
      </c>
    </row>
    <row r="73" spans="1:46" s="1" customFormat="1" ht="21" x14ac:dyDescent="0.35">
      <c r="A73" s="67"/>
      <c r="B73" s="75" t="s">
        <v>25</v>
      </c>
    </row>
    <row r="74" spans="1:46" s="1" customFormat="1" ht="21" x14ac:dyDescent="0.35">
      <c r="A74" s="67"/>
      <c r="B74" s="75" t="s">
        <v>26</v>
      </c>
    </row>
    <row r="75" spans="1:46" s="1" customFormat="1" ht="21" x14ac:dyDescent="0.35">
      <c r="A75" s="67"/>
      <c r="B75" s="75" t="s">
        <v>27</v>
      </c>
    </row>
    <row r="76" spans="1:46" s="1" customFormat="1" ht="21" x14ac:dyDescent="0.35">
      <c r="A76" s="67"/>
      <c r="B76" s="75"/>
    </row>
  </sheetData>
  <mergeCells count="28">
    <mergeCell ref="J3:J5"/>
    <mergeCell ref="K3:K5"/>
    <mergeCell ref="L3:L5"/>
    <mergeCell ref="A4:B4"/>
    <mergeCell ref="A5:B5"/>
    <mergeCell ref="H3:H5"/>
    <mergeCell ref="I3:I5"/>
    <mergeCell ref="D3:D5"/>
    <mergeCell ref="E3:E5"/>
    <mergeCell ref="F3:F5"/>
    <mergeCell ref="G3:G5"/>
    <mergeCell ref="A27:B27"/>
    <mergeCell ref="C25:C28"/>
    <mergeCell ref="A28:B28"/>
    <mergeCell ref="A29:B29"/>
    <mergeCell ref="A43:B47"/>
    <mergeCell ref="A25:B25"/>
    <mergeCell ref="Q56:R56"/>
    <mergeCell ref="A59:B64"/>
    <mergeCell ref="A66:C66"/>
    <mergeCell ref="Q30:R30"/>
    <mergeCell ref="A31:B33"/>
    <mergeCell ref="Q32:R32"/>
    <mergeCell ref="Q35:R35"/>
    <mergeCell ref="A36:B40"/>
    <mergeCell ref="A50:B54"/>
    <mergeCell ref="A56:C56"/>
    <mergeCell ref="D56:I56"/>
  </mergeCells>
  <pageMargins left="0.70866141732283472" right="0.70866141732283472" top="0.74803149606299213" bottom="0.74803149606299213" header="0.31496062992125984" footer="0.31496062992125984"/>
  <pageSetup paperSize="8" orientation="landscape"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AT77"/>
  <sheetViews>
    <sheetView zoomScale="60" zoomScaleNormal="60" workbookViewId="0">
      <pane xSplit="2" ySplit="2" topLeftCell="C3" activePane="bottomRight" state="frozen"/>
      <selection pane="topRight" activeCell="C1" sqref="C1"/>
      <selection pane="bottomLeft" activeCell="A3" sqref="A3"/>
      <selection pane="bottomRight" activeCell="D19" sqref="D19"/>
    </sheetView>
  </sheetViews>
  <sheetFormatPr defaultColWidth="35.75" defaultRowHeight="15.75" x14ac:dyDescent="0.25"/>
  <cols>
    <col min="1" max="1" width="36.87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25" customWidth="1"/>
    <col min="15" max="15" width="43.5" customWidth="1"/>
    <col min="16" max="28" width="35.75" style="1"/>
  </cols>
  <sheetData>
    <row r="1" spans="1:28" s="1" customFormat="1" ht="58.5" customHeight="1" thickBot="1" x14ac:dyDescent="0.3">
      <c r="A1" s="114" t="s">
        <v>51</v>
      </c>
      <c r="B1" s="114"/>
      <c r="C1" s="114"/>
      <c r="D1" s="115"/>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64"/>
      <c r="E3" s="364"/>
      <c r="F3" s="364"/>
      <c r="G3" s="364"/>
      <c r="H3" s="364"/>
      <c r="I3" s="364"/>
      <c r="J3" s="364"/>
      <c r="K3" s="364"/>
      <c r="L3" s="364"/>
    </row>
    <row r="4" spans="1:28" s="1" customFormat="1" ht="26.25" x14ac:dyDescent="0.25">
      <c r="A4" s="366" t="s">
        <v>398</v>
      </c>
      <c r="B4" s="366"/>
      <c r="C4" s="78">
        <v>420</v>
      </c>
      <c r="D4" s="365"/>
      <c r="E4" s="365"/>
      <c r="F4" s="365"/>
      <c r="G4" s="365"/>
      <c r="H4" s="365"/>
      <c r="I4" s="365"/>
      <c r="J4" s="365"/>
      <c r="K4" s="365"/>
      <c r="L4" s="365"/>
    </row>
    <row r="5" spans="1:28" s="1" customFormat="1" ht="26.25" x14ac:dyDescent="0.25">
      <c r="A5" s="366" t="s">
        <v>433</v>
      </c>
      <c r="B5" s="366"/>
      <c r="C5" s="78">
        <f>C4*1.7</f>
        <v>714</v>
      </c>
      <c r="D5" s="365"/>
      <c r="E5" s="365"/>
      <c r="F5" s="365"/>
      <c r="G5" s="365"/>
      <c r="H5" s="365"/>
      <c r="I5" s="365"/>
      <c r="J5" s="365"/>
      <c r="K5" s="365"/>
      <c r="L5" s="365"/>
    </row>
    <row r="6" spans="1:28" s="1" customFormat="1" ht="26.25" x14ac:dyDescent="0.25">
      <c r="A6" s="47"/>
      <c r="B6" s="47"/>
      <c r="C6" s="47"/>
      <c r="D6" s="48"/>
      <c r="E6" s="48"/>
      <c r="F6" s="49"/>
      <c r="G6" s="49"/>
      <c r="H6" s="48"/>
      <c r="I6" s="49"/>
      <c r="J6" s="48"/>
      <c r="K6" s="49"/>
      <c r="L6" s="48"/>
    </row>
    <row r="7" spans="1:28" s="1" customFormat="1" ht="26.25" customHeight="1" x14ac:dyDescent="0.4">
      <c r="A7" s="130" t="s">
        <v>43</v>
      </c>
      <c r="B7" s="128" t="s">
        <v>399</v>
      </c>
      <c r="C7" s="77"/>
      <c r="D7" s="105">
        <f>(D8/$C$4)*100</f>
        <v>14.047619047619047</v>
      </c>
      <c r="E7" s="105">
        <f t="shared" ref="E7:I7" si="0">(E8/$C$4)*100</f>
        <v>25.238095238095237</v>
      </c>
      <c r="F7" s="105">
        <f t="shared" si="0"/>
        <v>47.619047619047613</v>
      </c>
      <c r="G7" s="106">
        <f>(G8/$C$4)*100</f>
        <v>0</v>
      </c>
      <c r="H7" s="105">
        <f>(H8/$C$4)*100</f>
        <v>13.095238095238097</v>
      </c>
      <c r="I7" s="106">
        <f t="shared" si="0"/>
        <v>0</v>
      </c>
      <c r="J7" s="95">
        <v>16.899999999999999</v>
      </c>
      <c r="K7" s="95">
        <v>79.599999999999994</v>
      </c>
      <c r="L7" s="95">
        <v>3.5</v>
      </c>
      <c r="M7" s="73"/>
    </row>
    <row r="8" spans="1:28" s="1" customFormat="1" ht="26.25" customHeight="1" x14ac:dyDescent="0.25">
      <c r="A8" s="136"/>
      <c r="B8" s="129" t="s">
        <v>400</v>
      </c>
      <c r="C8" s="77"/>
      <c r="D8" s="51">
        <v>59</v>
      </c>
      <c r="E8" s="51">
        <v>106</v>
      </c>
      <c r="F8" s="51">
        <v>200</v>
      </c>
      <c r="G8" s="51"/>
      <c r="H8" s="51">
        <v>55</v>
      </c>
      <c r="I8" s="51"/>
      <c r="J8" s="96">
        <f>($H$8/100)*J7</f>
        <v>9.2949999999999999</v>
      </c>
      <c r="K8" s="96">
        <f>($H$8/100)*K7</f>
        <v>43.78</v>
      </c>
      <c r="L8" s="96">
        <f>($H$8/100)*L7</f>
        <v>1.9250000000000003</v>
      </c>
      <c r="M8" s="99"/>
    </row>
    <row r="9" spans="1:28" s="1" customFormat="1" ht="26.25" x14ac:dyDescent="0.25">
      <c r="A9" s="130" t="s">
        <v>61</v>
      </c>
      <c r="B9" s="128" t="s">
        <v>60</v>
      </c>
      <c r="C9" s="77"/>
      <c r="D9" s="92">
        <v>246.57300000000001</v>
      </c>
      <c r="E9" s="92">
        <v>118.884</v>
      </c>
      <c r="F9" s="92">
        <v>66.331999999999994</v>
      </c>
      <c r="G9" s="155">
        <v>0</v>
      </c>
      <c r="H9" s="92">
        <v>30.132999999999999</v>
      </c>
      <c r="I9" s="155">
        <v>0</v>
      </c>
      <c r="J9" s="96"/>
      <c r="K9" s="96"/>
      <c r="L9" s="96"/>
      <c r="M9" s="156">
        <f>SUM(D9:I9)</f>
        <v>461.92199999999997</v>
      </c>
    </row>
    <row r="10" spans="1:28" s="1" customFormat="1" ht="26.25" customHeight="1" x14ac:dyDescent="0.25">
      <c r="A10" s="136"/>
      <c r="B10" s="129" t="s">
        <v>401</v>
      </c>
      <c r="C10" s="77"/>
      <c r="D10" s="93">
        <f>($C$5/100)*D7</f>
        <v>100.3</v>
      </c>
      <c r="E10" s="93">
        <f t="shared" ref="E10:I10" si="1">($C$5/100)*E7</f>
        <v>180.2</v>
      </c>
      <c r="F10" s="93">
        <f t="shared" si="1"/>
        <v>339.99999999999994</v>
      </c>
      <c r="G10" s="93">
        <f>($C$5/100)*G7</f>
        <v>0</v>
      </c>
      <c r="H10" s="93">
        <f>($C$5/100)*H7</f>
        <v>93.5</v>
      </c>
      <c r="I10" s="93">
        <f t="shared" si="1"/>
        <v>0</v>
      </c>
      <c r="J10" s="97">
        <f>($H$10/100)*J7</f>
        <v>15.801499999999999</v>
      </c>
      <c r="K10" s="97">
        <f>($H$10/100)*K7</f>
        <v>74.426000000000002</v>
      </c>
      <c r="L10" s="97">
        <f>($H$10/100)*L7</f>
        <v>3.2725</v>
      </c>
      <c r="M10" s="99"/>
    </row>
    <row r="11" spans="1:28" s="1" customFormat="1" ht="26.25" customHeight="1" x14ac:dyDescent="0.25">
      <c r="A11" s="130" t="s">
        <v>62</v>
      </c>
      <c r="B11" s="128" t="s">
        <v>402</v>
      </c>
      <c r="C11" s="77"/>
      <c r="D11" s="51">
        <v>244</v>
      </c>
      <c r="E11" s="51">
        <v>112</v>
      </c>
      <c r="F11" s="52">
        <v>54</v>
      </c>
      <c r="G11" s="52">
        <v>0</v>
      </c>
      <c r="H11" s="51">
        <v>27</v>
      </c>
      <c r="I11" s="52">
        <v>0</v>
      </c>
      <c r="J11" s="95">
        <v>5</v>
      </c>
      <c r="K11" s="98">
        <v>5026</v>
      </c>
      <c r="L11" s="95">
        <v>2</v>
      </c>
      <c r="M11" s="99"/>
    </row>
    <row r="12" spans="1:28" s="1" customFormat="1" ht="26.25" customHeight="1" x14ac:dyDescent="0.25">
      <c r="A12" s="130"/>
      <c r="B12" s="128" t="s">
        <v>403</v>
      </c>
      <c r="C12" s="77"/>
      <c r="D12" s="51">
        <v>202</v>
      </c>
      <c r="E12" s="51">
        <v>63</v>
      </c>
      <c r="F12" s="52">
        <v>138</v>
      </c>
      <c r="G12" s="52">
        <v>0</v>
      </c>
      <c r="H12" s="51">
        <v>100</v>
      </c>
      <c r="I12" s="52">
        <v>0</v>
      </c>
      <c r="J12" s="95"/>
      <c r="K12" s="98"/>
      <c r="L12" s="95"/>
      <c r="M12" s="99"/>
    </row>
    <row r="13" spans="1:28" s="1" customFormat="1" ht="26.25" customHeight="1" x14ac:dyDescent="0.25">
      <c r="B13" s="128" t="s">
        <v>404</v>
      </c>
      <c r="C13" s="77"/>
      <c r="D13" s="157">
        <f>D12/D14</f>
        <v>0.452914798206278</v>
      </c>
      <c r="E13" s="157">
        <f t="shared" ref="E13:H13" si="2">E12/E14</f>
        <v>0.36</v>
      </c>
      <c r="F13" s="157">
        <f t="shared" si="2"/>
        <v>0.71875</v>
      </c>
      <c r="G13" s="157"/>
      <c r="H13" s="157">
        <f t="shared" si="2"/>
        <v>0.78740157480314965</v>
      </c>
      <c r="I13" s="157"/>
      <c r="J13" s="95">
        <v>30.61</v>
      </c>
      <c r="K13" s="98">
        <v>33.07</v>
      </c>
      <c r="L13" s="95">
        <v>455.3</v>
      </c>
      <c r="M13" s="99"/>
    </row>
    <row r="14" spans="1:28" s="1" customFormat="1" ht="26.25" x14ac:dyDescent="0.25">
      <c r="A14" s="47"/>
      <c r="B14" s="128" t="s">
        <v>405</v>
      </c>
      <c r="C14" s="132">
        <f>SUM(D14:I14)</f>
        <v>940</v>
      </c>
      <c r="D14" s="66">
        <f>D12+D11</f>
        <v>446</v>
      </c>
      <c r="E14" s="66">
        <f t="shared" ref="E14:I14" si="3">E12+E11</f>
        <v>175</v>
      </c>
      <c r="F14" s="66">
        <f t="shared" si="3"/>
        <v>192</v>
      </c>
      <c r="G14" s="66">
        <f t="shared" si="3"/>
        <v>0</v>
      </c>
      <c r="H14" s="66">
        <f t="shared" si="3"/>
        <v>127</v>
      </c>
      <c r="I14" s="66">
        <f t="shared" si="3"/>
        <v>0</v>
      </c>
      <c r="J14" s="103">
        <f t="shared" ref="J14:L14" si="4">(J11/(100-J13))*100</f>
        <v>7.2056492289955321</v>
      </c>
      <c r="K14" s="103">
        <f t="shared" si="4"/>
        <v>7509.3381144479299</v>
      </c>
      <c r="L14" s="103">
        <f t="shared" si="4"/>
        <v>-0.56290458767238949</v>
      </c>
      <c r="M14" s="104"/>
    </row>
    <row r="15" spans="1:28" s="1" customFormat="1" ht="26.25" hidden="1" x14ac:dyDescent="0.25">
      <c r="A15" s="47"/>
      <c r="B15" s="47"/>
      <c r="C15" s="128"/>
      <c r="D15" s="94"/>
      <c r="E15" s="94"/>
      <c r="F15" s="94"/>
      <c r="G15" s="94"/>
      <c r="H15" s="94"/>
      <c r="I15" s="94"/>
      <c r="J15" s="94"/>
      <c r="K15" s="94"/>
      <c r="L15" s="94"/>
    </row>
    <row r="16" spans="1:28" s="1" customFormat="1" ht="26.25" hidden="1" x14ac:dyDescent="0.25">
      <c r="A16" s="339" t="s">
        <v>395</v>
      </c>
      <c r="B16" s="330" t="s">
        <v>396</v>
      </c>
      <c r="C16" s="78">
        <v>405</v>
      </c>
      <c r="D16" s="51">
        <v>55</v>
      </c>
      <c r="E16" s="51">
        <v>99</v>
      </c>
      <c r="F16" s="51">
        <v>199</v>
      </c>
      <c r="G16" s="51"/>
      <c r="H16" s="51">
        <v>52</v>
      </c>
      <c r="I16" s="51"/>
      <c r="J16" s="331">
        <v>314</v>
      </c>
      <c r="K16" s="331"/>
      <c r="L16" s="94"/>
    </row>
    <row r="17" spans="1:46" s="1" customFormat="1" ht="26.25" hidden="1" x14ac:dyDescent="0.25">
      <c r="A17" s="47"/>
      <c r="B17" s="330" t="s">
        <v>397</v>
      </c>
      <c r="C17" s="78">
        <v>511</v>
      </c>
      <c r="D17" s="51">
        <v>127</v>
      </c>
      <c r="E17" s="51">
        <v>229</v>
      </c>
      <c r="F17" s="51">
        <v>35</v>
      </c>
      <c r="G17" s="51"/>
      <c r="H17" s="51">
        <v>120</v>
      </c>
      <c r="I17" s="51"/>
      <c r="J17" s="332"/>
      <c r="K17" s="332"/>
      <c r="L17" s="94"/>
    </row>
    <row r="18" spans="1:46" s="197" customFormat="1" ht="26.25" x14ac:dyDescent="0.25">
      <c r="A18" s="47"/>
      <c r="B18" s="330"/>
      <c r="C18" s="333"/>
      <c r="D18" s="334"/>
      <c r="E18" s="334"/>
      <c r="F18" s="334"/>
      <c r="G18" s="334"/>
      <c r="H18" s="334"/>
      <c r="I18" s="334"/>
      <c r="J18" s="94"/>
      <c r="K18" s="94"/>
      <c r="L18" s="94"/>
    </row>
    <row r="19" spans="1:46" ht="28.5" customHeight="1" x14ac:dyDescent="0.25">
      <c r="A19" s="130" t="s">
        <v>63</v>
      </c>
      <c r="B19" s="65"/>
      <c r="C19" s="141" t="s">
        <v>64</v>
      </c>
      <c r="D19" s="133">
        <f>D11/D8</f>
        <v>4.1355932203389827</v>
      </c>
      <c r="E19" s="133">
        <f>E11/E8</f>
        <v>1.0566037735849056</v>
      </c>
      <c r="F19" s="147">
        <f>F11/F8</f>
        <v>0.27</v>
      </c>
      <c r="G19" s="147"/>
      <c r="H19" s="147">
        <f>H11/H8</f>
        <v>0.49090909090909091</v>
      </c>
      <c r="I19" s="147"/>
      <c r="J19" s="131">
        <f>J14/J8</f>
        <v>0.77521777611571085</v>
      </c>
      <c r="K19" s="131">
        <f>K14/K8</f>
        <v>171.52439731493672</v>
      </c>
      <c r="L19" s="131">
        <f>L14/L8</f>
        <v>-0.29241796762202049</v>
      </c>
      <c r="M19" s="1"/>
      <c r="N19" s="1"/>
      <c r="O19" s="1"/>
      <c r="U19"/>
      <c r="V19"/>
      <c r="W19"/>
      <c r="X19"/>
      <c r="Y19"/>
      <c r="Z19"/>
      <c r="AA19"/>
      <c r="AB19"/>
    </row>
    <row r="20" spans="1:46" ht="28.5" customHeight="1" x14ac:dyDescent="0.25">
      <c r="A20" s="1"/>
      <c r="B20" s="46"/>
      <c r="C20" s="141" t="s">
        <v>65</v>
      </c>
      <c r="D20" s="133">
        <f>D11/D9</f>
        <v>0.98956495642264153</v>
      </c>
      <c r="E20" s="133">
        <f>E11/E9</f>
        <v>0.94209481511389248</v>
      </c>
      <c r="F20" s="133">
        <f>F11/F9</f>
        <v>0.81408671531086063</v>
      </c>
      <c r="G20" s="133"/>
      <c r="H20" s="133">
        <f>H11/H9</f>
        <v>0.89602761092489969</v>
      </c>
      <c r="I20" s="133"/>
      <c r="J20" s="100"/>
      <c r="K20" s="101"/>
      <c r="L20" s="100"/>
      <c r="M20" s="1"/>
      <c r="N20" s="1"/>
      <c r="O20" s="1"/>
      <c r="U20"/>
      <c r="V20"/>
      <c r="W20"/>
      <c r="X20"/>
      <c r="Y20"/>
      <c r="Z20"/>
      <c r="AA20"/>
      <c r="AB20"/>
    </row>
    <row r="21" spans="1:46" ht="28.5" customHeight="1" x14ac:dyDescent="0.25">
      <c r="A21" s="1"/>
      <c r="B21" s="46"/>
      <c r="C21" s="143" t="s">
        <v>66</v>
      </c>
      <c r="D21" s="144">
        <f>D14/D8</f>
        <v>7.5593220338983054</v>
      </c>
      <c r="E21" s="144">
        <f>E14/E8</f>
        <v>1.6509433962264151</v>
      </c>
      <c r="F21" s="144">
        <f>F14/F8</f>
        <v>0.96</v>
      </c>
      <c r="G21" s="144"/>
      <c r="H21" s="144">
        <f>H14/H8</f>
        <v>2.3090909090909091</v>
      </c>
      <c r="I21" s="144"/>
      <c r="J21" s="100"/>
      <c r="K21" s="101"/>
      <c r="L21" s="100"/>
      <c r="M21" s="1"/>
      <c r="N21" s="1"/>
      <c r="O21" s="1"/>
      <c r="Q21"/>
      <c r="R21"/>
      <c r="S21"/>
      <c r="T21"/>
      <c r="U21"/>
      <c r="V21"/>
      <c r="W21"/>
      <c r="X21"/>
      <c r="Y21"/>
      <c r="Z21"/>
      <c r="AA21"/>
      <c r="AB21"/>
    </row>
    <row r="22" spans="1:46" ht="28.5" customHeight="1" thickBot="1" x14ac:dyDescent="0.3">
      <c r="A22" s="1"/>
      <c r="B22" s="46"/>
      <c r="C22" s="142" t="s">
        <v>67</v>
      </c>
      <c r="D22" s="140">
        <f>D14/D9</f>
        <v>1.8087949613299104</v>
      </c>
      <c r="E22" s="140">
        <f>E14/E9</f>
        <v>1.4720231486154571</v>
      </c>
      <c r="F22" s="140">
        <f>F14/F9</f>
        <v>2.8945305433275044</v>
      </c>
      <c r="G22" s="140"/>
      <c r="H22" s="140">
        <f>H14/H9</f>
        <v>4.2146483921282316</v>
      </c>
      <c r="I22" s="140"/>
      <c r="J22" s="100"/>
      <c r="K22" s="101"/>
      <c r="L22" s="100"/>
      <c r="M22" s="1"/>
      <c r="N22" s="1"/>
      <c r="O22" s="1"/>
      <c r="Q22"/>
      <c r="R22"/>
      <c r="S22"/>
      <c r="T22"/>
      <c r="U22"/>
      <c r="V22"/>
      <c r="W22"/>
      <c r="X22"/>
      <c r="Y22"/>
      <c r="Z22"/>
      <c r="AA22"/>
      <c r="AB22"/>
    </row>
    <row r="23" spans="1:46" ht="28.5" customHeight="1" x14ac:dyDescent="0.4">
      <c r="A23" s="1"/>
      <c r="B23" s="46"/>
      <c r="C23" s="146" t="s">
        <v>44</v>
      </c>
      <c r="D23" s="134">
        <f>D14/D10</f>
        <v>4.4466600199401798</v>
      </c>
      <c r="E23" s="134">
        <f>E14/E10</f>
        <v>0.97114317425083252</v>
      </c>
      <c r="F23" s="151">
        <f>F14/F10</f>
        <v>0.56470588235294128</v>
      </c>
      <c r="G23" s="135"/>
      <c r="H23" s="151">
        <f>H14/H10</f>
        <v>1.358288770053476</v>
      </c>
      <c r="I23" s="135"/>
      <c r="J23" s="100"/>
      <c r="K23" s="101"/>
      <c r="L23" s="100"/>
      <c r="M23" s="1"/>
      <c r="N23" s="1"/>
      <c r="O23" s="1"/>
      <c r="Q23"/>
      <c r="R23"/>
      <c r="S23"/>
      <c r="T23"/>
      <c r="U23"/>
      <c r="V23"/>
      <c r="W23"/>
      <c r="X23"/>
      <c r="Y23"/>
      <c r="Z23"/>
      <c r="AA23"/>
      <c r="AB23"/>
    </row>
    <row r="24" spans="1:46" ht="28.5" customHeight="1" thickBot="1" x14ac:dyDescent="0.3">
      <c r="A24" s="1"/>
      <c r="B24" s="46"/>
      <c r="C24" s="145" t="s">
        <v>45</v>
      </c>
      <c r="D24" s="242">
        <f t="shared" ref="D24:I24" si="5">D10-D14</f>
        <v>-345.7</v>
      </c>
      <c r="E24" s="241">
        <f t="shared" si="5"/>
        <v>5.1999999999999886</v>
      </c>
      <c r="F24" s="241">
        <f t="shared" si="5"/>
        <v>147.99999999999994</v>
      </c>
      <c r="G24" s="242">
        <f t="shared" si="5"/>
        <v>0</v>
      </c>
      <c r="H24" s="242">
        <f t="shared" si="5"/>
        <v>-33.5</v>
      </c>
      <c r="I24" s="242">
        <f t="shared" si="5"/>
        <v>0</v>
      </c>
      <c r="J24" s="131"/>
      <c r="K24" s="131"/>
      <c r="L24" s="131"/>
      <c r="M24" s="1"/>
      <c r="N24" s="1"/>
      <c r="O24" s="1"/>
      <c r="Q24"/>
      <c r="R24"/>
      <c r="S24"/>
      <c r="T24"/>
      <c r="U24"/>
      <c r="V24"/>
      <c r="W24"/>
      <c r="X24"/>
      <c r="Y24"/>
      <c r="Z24"/>
      <c r="AA24"/>
      <c r="AB24"/>
    </row>
    <row r="25" spans="1:46" ht="31.5" customHeight="1" thickBot="1" x14ac:dyDescent="0.3">
      <c r="A25" s="367" t="s">
        <v>46</v>
      </c>
      <c r="B25" s="368"/>
      <c r="C25" s="369">
        <v>3</v>
      </c>
      <c r="D25" s="191" t="s">
        <v>77</v>
      </c>
      <c r="E25" s="191" t="s">
        <v>150</v>
      </c>
      <c r="F25" s="191" t="s">
        <v>150</v>
      </c>
      <c r="G25" s="179"/>
      <c r="H25" s="191" t="s">
        <v>77</v>
      </c>
      <c r="I25" s="179"/>
      <c r="J25" s="62"/>
      <c r="K25" s="62"/>
      <c r="L25" s="62"/>
      <c r="M25" s="1"/>
      <c r="O25" s="1"/>
      <c r="Q25" s="172"/>
      <c r="R25" s="172"/>
      <c r="AC25" s="1"/>
      <c r="AD25" s="1"/>
      <c r="AE25" s="1"/>
      <c r="AF25" s="1"/>
      <c r="AG25" s="1"/>
      <c r="AH25" s="1"/>
      <c r="AI25" s="1"/>
      <c r="AJ25" s="1"/>
      <c r="AK25" s="1"/>
      <c r="AL25" s="1"/>
      <c r="AM25" s="1"/>
      <c r="AN25" s="1"/>
      <c r="AO25" s="1"/>
      <c r="AP25" s="1"/>
      <c r="AQ25" s="1"/>
      <c r="AR25" s="1"/>
      <c r="AS25" s="1"/>
      <c r="AT25" s="1"/>
    </row>
    <row r="26" spans="1:46" s="73" customFormat="1" ht="27" thickBot="1" x14ac:dyDescent="0.45">
      <c r="A26" s="188" t="s">
        <v>110</v>
      </c>
      <c r="B26" s="189"/>
      <c r="C26" s="370"/>
      <c r="D26" s="192" t="s">
        <v>289</v>
      </c>
      <c r="E26" s="192" t="s">
        <v>292</v>
      </c>
      <c r="F26" s="192" t="s">
        <v>293</v>
      </c>
      <c r="G26" s="179"/>
      <c r="H26" s="192" t="s">
        <v>295</v>
      </c>
      <c r="I26" s="179"/>
      <c r="J26" s="186"/>
      <c r="K26" s="82"/>
      <c r="L26" s="82"/>
      <c r="M26" s="184"/>
      <c r="N26" s="184"/>
      <c r="O26" s="184"/>
      <c r="P26" s="185"/>
      <c r="Q26" s="173"/>
      <c r="R26" s="173"/>
    </row>
    <row r="27" spans="1:46" s="73" customFormat="1" ht="27" thickBot="1" x14ac:dyDescent="0.45">
      <c r="A27" s="362" t="s">
        <v>112</v>
      </c>
      <c r="B27" s="363"/>
      <c r="C27" s="370"/>
      <c r="D27" s="191" t="s">
        <v>290</v>
      </c>
      <c r="E27" s="315" t="s">
        <v>291</v>
      </c>
      <c r="F27" s="191" t="s">
        <v>294</v>
      </c>
      <c r="G27" s="179"/>
      <c r="H27" s="315" t="s">
        <v>296</v>
      </c>
      <c r="I27" s="179"/>
      <c r="J27" s="174"/>
      <c r="K27" s="174"/>
      <c r="L27" s="174"/>
      <c r="M27" s="184"/>
      <c r="N27" s="184"/>
      <c r="O27" s="184"/>
      <c r="P27" s="185"/>
      <c r="Q27" s="173"/>
      <c r="R27" s="173"/>
    </row>
    <row r="28" spans="1:46" s="73" customFormat="1" ht="27" thickBot="1" x14ac:dyDescent="0.45">
      <c r="A28" s="372" t="s">
        <v>111</v>
      </c>
      <c r="B28" s="373"/>
      <c r="C28" s="371"/>
      <c r="D28" s="193"/>
      <c r="E28" s="193"/>
      <c r="F28" s="194" t="s">
        <v>286</v>
      </c>
      <c r="G28" s="190"/>
      <c r="H28" s="80" t="s">
        <v>284</v>
      </c>
      <c r="I28" s="190"/>
      <c r="J28" s="174"/>
      <c r="K28" s="174"/>
      <c r="L28" s="174"/>
      <c r="M28" s="72"/>
      <c r="N28" s="72"/>
      <c r="O28" s="72"/>
      <c r="Q28" s="173"/>
      <c r="R28" s="173"/>
    </row>
    <row r="29" spans="1:46" ht="71.25" customHeight="1" thickBot="1" x14ac:dyDescent="0.3">
      <c r="A29" s="360" t="s">
        <v>36</v>
      </c>
      <c r="B29" s="361"/>
      <c r="C29" s="108"/>
      <c r="D29" s="187"/>
      <c r="E29" s="187"/>
      <c r="F29" s="187"/>
      <c r="G29" s="187"/>
      <c r="H29" s="187"/>
      <c r="I29" s="187"/>
      <c r="J29" s="109"/>
      <c r="K29" s="109"/>
      <c r="L29" s="110"/>
      <c r="M29" s="41" t="s">
        <v>78</v>
      </c>
      <c r="N29" s="41" t="s">
        <v>37</v>
      </c>
      <c r="O29" s="41" t="s">
        <v>79</v>
      </c>
      <c r="P29" s="86" t="s">
        <v>80</v>
      </c>
      <c r="Q29" s="172"/>
      <c r="R29" s="172"/>
      <c r="AC29" s="1"/>
      <c r="AD29" s="1"/>
      <c r="AE29" s="1"/>
      <c r="AF29" s="1"/>
      <c r="AG29" s="1"/>
      <c r="AH29" s="1"/>
      <c r="AI29" s="1"/>
      <c r="AJ29" s="1"/>
      <c r="AK29" s="1"/>
      <c r="AL29" s="1"/>
      <c r="AM29" s="1"/>
      <c r="AN29" s="1"/>
      <c r="AO29" s="1"/>
      <c r="AP29" s="1"/>
      <c r="AQ29" s="1"/>
      <c r="AR29" s="1"/>
      <c r="AS29" s="1"/>
      <c r="AT29" s="1"/>
    </row>
    <row r="30" spans="1:46" ht="63" customHeight="1" x14ac:dyDescent="0.25">
      <c r="A30" s="84"/>
      <c r="B30" s="85"/>
      <c r="C30" s="107" t="s">
        <v>84</v>
      </c>
      <c r="D30" s="69" t="s">
        <v>28</v>
      </c>
      <c r="E30" s="1"/>
      <c r="F30" s="1"/>
      <c r="G30" s="1"/>
      <c r="H30" s="1"/>
      <c r="I30" s="1"/>
      <c r="J30" s="1"/>
      <c r="K30" s="1"/>
      <c r="L30" s="1"/>
      <c r="M30" s="10"/>
      <c r="N30" s="9"/>
      <c r="O30" s="11"/>
      <c r="P30" s="10"/>
      <c r="Q30" s="345"/>
      <c r="R30" s="345"/>
      <c r="AC30" s="1"/>
      <c r="AD30" s="1"/>
      <c r="AE30" s="1"/>
      <c r="AF30" s="1"/>
      <c r="AG30" s="1"/>
      <c r="AH30" s="1"/>
      <c r="AI30" s="1"/>
      <c r="AJ30" s="1"/>
      <c r="AK30" s="1"/>
      <c r="AL30" s="1"/>
      <c r="AM30" s="1"/>
      <c r="AN30" s="1"/>
      <c r="AO30" s="1"/>
      <c r="AP30" s="1"/>
      <c r="AQ30" s="1"/>
      <c r="AR30" s="1"/>
      <c r="AS30" s="1"/>
      <c r="AT30" s="1"/>
    </row>
    <row r="31" spans="1:46" ht="60" x14ac:dyDescent="0.25">
      <c r="A31" s="350" t="s">
        <v>13</v>
      </c>
      <c r="B31" s="351"/>
      <c r="C31" s="55" t="s">
        <v>83</v>
      </c>
      <c r="D31" s="205" t="s">
        <v>73</v>
      </c>
      <c r="E31" s="205" t="s">
        <v>73</v>
      </c>
      <c r="F31" s="205" t="s">
        <v>73</v>
      </c>
      <c r="G31" s="212" t="s">
        <v>85</v>
      </c>
      <c r="H31" s="205" t="s">
        <v>73</v>
      </c>
      <c r="I31" s="213" t="s">
        <v>85</v>
      </c>
      <c r="J31" s="40"/>
      <c r="K31" s="80"/>
      <c r="L31" s="40"/>
      <c r="M31" s="3" t="s">
        <v>179</v>
      </c>
      <c r="N31" s="203" t="s">
        <v>203</v>
      </c>
      <c r="O31" s="284" t="s">
        <v>251</v>
      </c>
      <c r="P31" s="285" t="s">
        <v>87</v>
      </c>
      <c r="Q31" s="172"/>
      <c r="R31" s="172"/>
      <c r="AC31" s="1"/>
      <c r="AD31" s="1"/>
      <c r="AE31" s="1"/>
      <c r="AF31" s="1"/>
      <c r="AG31" s="1"/>
      <c r="AH31" s="1"/>
      <c r="AI31" s="1"/>
      <c r="AJ31" s="1"/>
      <c r="AK31" s="1"/>
      <c r="AL31" s="1"/>
      <c r="AM31" s="1"/>
      <c r="AN31" s="1"/>
      <c r="AO31" s="1"/>
      <c r="AP31" s="1"/>
      <c r="AQ31" s="1"/>
      <c r="AR31" s="1"/>
      <c r="AS31" s="1"/>
      <c r="AT31" s="1"/>
    </row>
    <row r="32" spans="1:46" ht="42" x14ac:dyDescent="0.25">
      <c r="A32" s="352"/>
      <c r="B32" s="351"/>
      <c r="C32" s="56" t="s">
        <v>81</v>
      </c>
      <c r="D32" s="205" t="s">
        <v>68</v>
      </c>
      <c r="E32" s="205" t="s">
        <v>68</v>
      </c>
      <c r="F32" s="205" t="s">
        <v>68</v>
      </c>
      <c r="G32" s="212" t="s">
        <v>85</v>
      </c>
      <c r="H32" s="205" t="s">
        <v>68</v>
      </c>
      <c r="I32" s="213" t="s">
        <v>85</v>
      </c>
      <c r="J32" s="34"/>
      <c r="K32" s="80"/>
      <c r="L32" s="34"/>
      <c r="M32" s="3" t="s">
        <v>85</v>
      </c>
      <c r="N32" s="357" t="s">
        <v>244</v>
      </c>
      <c r="O32" s="396" t="s">
        <v>243</v>
      </c>
      <c r="P32" s="285" t="s">
        <v>197</v>
      </c>
      <c r="Q32" s="345"/>
      <c r="R32" s="345"/>
      <c r="AC32" s="1"/>
      <c r="AD32" s="1"/>
      <c r="AE32" s="1"/>
      <c r="AF32" s="1"/>
      <c r="AG32" s="1"/>
      <c r="AH32" s="1"/>
      <c r="AI32" s="1"/>
      <c r="AJ32" s="1"/>
      <c r="AK32" s="1"/>
      <c r="AL32" s="1"/>
      <c r="AM32" s="1"/>
      <c r="AN32" s="1"/>
      <c r="AO32" s="1"/>
      <c r="AP32" s="1"/>
      <c r="AQ32" s="1"/>
      <c r="AR32" s="1"/>
      <c r="AS32" s="1"/>
      <c r="AT32" s="1"/>
    </row>
    <row r="33" spans="1:46" ht="26.25" x14ac:dyDescent="0.25">
      <c r="A33" s="352"/>
      <c r="B33" s="351"/>
      <c r="C33" s="55" t="s">
        <v>82</v>
      </c>
      <c r="D33" s="205" t="s">
        <v>68</v>
      </c>
      <c r="E33" s="205" t="s">
        <v>68</v>
      </c>
      <c r="F33" s="205" t="s">
        <v>68</v>
      </c>
      <c r="G33" s="212" t="s">
        <v>85</v>
      </c>
      <c r="H33" s="205" t="s">
        <v>68</v>
      </c>
      <c r="I33" s="213" t="s">
        <v>85</v>
      </c>
      <c r="J33" s="35"/>
      <c r="K33" s="81"/>
      <c r="L33" s="35"/>
      <c r="M33" s="3" t="s">
        <v>85</v>
      </c>
      <c r="N33" s="359"/>
      <c r="O33" s="376"/>
      <c r="P33" s="285" t="s">
        <v>197</v>
      </c>
      <c r="Q33" s="172"/>
      <c r="R33" s="172"/>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6"/>
      <c r="H34" s="4"/>
      <c r="I34" s="7"/>
      <c r="J34" s="4"/>
      <c r="K34" s="7"/>
      <c r="L34" s="4"/>
      <c r="M34" s="5"/>
      <c r="N34" s="5"/>
      <c r="O34" s="6"/>
      <c r="P34" s="288"/>
      <c r="Q34" s="172"/>
      <c r="R34" s="172"/>
      <c r="AC34" s="1"/>
      <c r="AD34" s="1"/>
      <c r="AE34" s="1"/>
      <c r="AF34" s="1"/>
      <c r="AG34" s="1"/>
      <c r="AH34" s="1"/>
      <c r="AI34" s="1"/>
      <c r="AJ34" s="1"/>
      <c r="AK34" s="1"/>
      <c r="AL34" s="1"/>
      <c r="AM34" s="1"/>
      <c r="AN34" s="1"/>
      <c r="AO34" s="1"/>
      <c r="AP34" s="1"/>
      <c r="AQ34" s="1"/>
      <c r="AR34" s="1"/>
      <c r="AS34" s="1"/>
      <c r="AT34" s="1"/>
    </row>
    <row r="35" spans="1:46" ht="34.5" x14ac:dyDescent="0.25">
      <c r="A35" s="1"/>
      <c r="B35" s="1"/>
      <c r="C35" s="79" t="s">
        <v>92</v>
      </c>
      <c r="D35" s="69" t="s">
        <v>28</v>
      </c>
      <c r="E35" s="1"/>
      <c r="F35" s="9"/>
      <c r="G35" s="117"/>
      <c r="H35" s="1"/>
      <c r="I35" s="9"/>
      <c r="J35" s="1"/>
      <c r="L35" s="1"/>
      <c r="M35" s="10"/>
      <c r="N35" s="10"/>
      <c r="O35" s="11"/>
      <c r="P35" s="288"/>
      <c r="Q35" s="345"/>
      <c r="R35" s="345"/>
      <c r="AC35" s="1"/>
      <c r="AD35" s="1"/>
      <c r="AE35" s="1"/>
      <c r="AF35" s="1"/>
      <c r="AG35" s="1"/>
      <c r="AH35" s="1"/>
      <c r="AI35" s="1"/>
      <c r="AJ35" s="1"/>
      <c r="AK35" s="1"/>
      <c r="AL35" s="1"/>
      <c r="AM35" s="1"/>
      <c r="AN35" s="1"/>
      <c r="AO35" s="1"/>
      <c r="AP35" s="1"/>
      <c r="AQ35" s="1"/>
      <c r="AR35" s="1"/>
      <c r="AS35" s="1"/>
      <c r="AT35" s="1"/>
    </row>
    <row r="36" spans="1:46" ht="60" x14ac:dyDescent="0.25">
      <c r="A36" s="353" t="s">
        <v>7</v>
      </c>
      <c r="B36" s="354"/>
      <c r="C36" s="218" t="s">
        <v>116</v>
      </c>
      <c r="D36" s="209" t="s">
        <v>69</v>
      </c>
      <c r="E36" s="209" t="s">
        <v>69</v>
      </c>
      <c r="F36" s="205" t="s">
        <v>69</v>
      </c>
      <c r="G36" s="212" t="s">
        <v>85</v>
      </c>
      <c r="H36" s="205" t="s">
        <v>69</v>
      </c>
      <c r="I36" s="213" t="s">
        <v>85</v>
      </c>
      <c r="J36" s="26"/>
      <c r="K36" s="80"/>
      <c r="L36" s="26"/>
      <c r="M36" s="159" t="s">
        <v>179</v>
      </c>
      <c r="N36" s="29" t="s">
        <v>93</v>
      </c>
      <c r="O36" s="251" t="s">
        <v>204</v>
      </c>
      <c r="P36" s="285" t="s">
        <v>87</v>
      </c>
      <c r="Q36" s="172"/>
      <c r="R36" s="172"/>
      <c r="AC36" s="1"/>
      <c r="AD36" s="1"/>
      <c r="AE36" s="1"/>
      <c r="AF36" s="1"/>
      <c r="AG36" s="1"/>
      <c r="AH36" s="1"/>
      <c r="AI36" s="1"/>
      <c r="AJ36" s="1"/>
      <c r="AK36" s="1"/>
      <c r="AL36" s="1"/>
      <c r="AM36" s="1"/>
      <c r="AN36" s="1"/>
      <c r="AO36" s="1"/>
      <c r="AP36" s="1"/>
      <c r="AQ36" s="1"/>
      <c r="AR36" s="1"/>
      <c r="AS36" s="1"/>
      <c r="AT36" s="1"/>
    </row>
    <row r="37" spans="1:46" ht="21" customHeight="1" x14ac:dyDescent="0.25">
      <c r="A37" s="353"/>
      <c r="B37" s="354"/>
      <c r="C37" s="218" t="s">
        <v>117</v>
      </c>
      <c r="D37" s="210" t="s">
        <v>68</v>
      </c>
      <c r="E37" s="210" t="s">
        <v>68</v>
      </c>
      <c r="F37" s="205" t="s">
        <v>68</v>
      </c>
      <c r="G37" s="213" t="s">
        <v>85</v>
      </c>
      <c r="H37" s="205" t="s">
        <v>68</v>
      </c>
      <c r="I37" s="213" t="s">
        <v>85</v>
      </c>
      <c r="J37" s="36"/>
      <c r="K37" s="80"/>
      <c r="L37" s="36"/>
      <c r="M37" s="3" t="s">
        <v>85</v>
      </c>
      <c r="N37" s="3" t="s">
        <v>85</v>
      </c>
      <c r="O37" s="395" t="s">
        <v>198</v>
      </c>
      <c r="P37" s="285" t="s">
        <v>197</v>
      </c>
      <c r="Q37" s="172"/>
      <c r="R37" s="172"/>
      <c r="AC37" s="1"/>
      <c r="AD37" s="1"/>
      <c r="AE37" s="1"/>
      <c r="AF37" s="1"/>
      <c r="AG37" s="1"/>
      <c r="AH37" s="1"/>
      <c r="AI37" s="1"/>
      <c r="AJ37" s="1"/>
      <c r="AK37" s="1"/>
      <c r="AL37" s="1"/>
      <c r="AM37" s="1"/>
      <c r="AN37" s="1"/>
      <c r="AO37" s="1"/>
      <c r="AP37" s="1"/>
      <c r="AQ37" s="1"/>
      <c r="AR37" s="1"/>
      <c r="AS37" s="1"/>
      <c r="AT37" s="1"/>
    </row>
    <row r="38" spans="1:46" ht="75" x14ac:dyDescent="0.25">
      <c r="A38" s="353"/>
      <c r="B38" s="354"/>
      <c r="C38" s="219" t="s">
        <v>115</v>
      </c>
      <c r="D38" s="209" t="s">
        <v>73</v>
      </c>
      <c r="E38" s="209" t="s">
        <v>73</v>
      </c>
      <c r="F38" s="205" t="s">
        <v>73</v>
      </c>
      <c r="G38" s="213" t="s">
        <v>85</v>
      </c>
      <c r="H38" s="205" t="s">
        <v>73</v>
      </c>
      <c r="I38" s="213" t="s">
        <v>85</v>
      </c>
      <c r="J38" s="27"/>
      <c r="K38" s="81"/>
      <c r="L38" s="27"/>
      <c r="M38" s="3" t="s">
        <v>179</v>
      </c>
      <c r="N38" s="203" t="s">
        <v>205</v>
      </c>
      <c r="O38" s="375"/>
      <c r="P38" s="285" t="s">
        <v>87</v>
      </c>
      <c r="Q38" s="172"/>
      <c r="R38" s="172"/>
      <c r="AC38" s="1"/>
      <c r="AD38" s="1"/>
      <c r="AE38" s="1"/>
      <c r="AF38" s="1"/>
      <c r="AG38" s="1"/>
      <c r="AH38" s="1"/>
      <c r="AI38" s="1"/>
      <c r="AJ38" s="1"/>
      <c r="AK38" s="1"/>
      <c r="AL38" s="1"/>
      <c r="AM38" s="1"/>
      <c r="AN38" s="1"/>
      <c r="AO38" s="1"/>
      <c r="AP38" s="1"/>
      <c r="AQ38" s="1"/>
      <c r="AR38" s="1"/>
      <c r="AS38" s="1"/>
      <c r="AT38" s="1"/>
    </row>
    <row r="39" spans="1:46" ht="63" x14ac:dyDescent="0.25">
      <c r="A39" s="353"/>
      <c r="B39" s="354"/>
      <c r="C39" s="221" t="s">
        <v>114</v>
      </c>
      <c r="D39" s="211" t="s">
        <v>73</v>
      </c>
      <c r="E39" s="211" t="s">
        <v>73</v>
      </c>
      <c r="F39" s="205" t="s">
        <v>73</v>
      </c>
      <c r="G39" s="213" t="s">
        <v>85</v>
      </c>
      <c r="H39" s="205" t="s">
        <v>73</v>
      </c>
      <c r="I39" s="213" t="s">
        <v>85</v>
      </c>
      <c r="J39" s="27"/>
      <c r="K39" s="80"/>
      <c r="L39" s="27"/>
      <c r="M39" s="3" t="s">
        <v>85</v>
      </c>
      <c r="N39" s="203" t="s">
        <v>206</v>
      </c>
      <c r="O39" s="376"/>
      <c r="P39" s="285" t="s">
        <v>87</v>
      </c>
      <c r="Q39" s="172"/>
      <c r="R39" s="172"/>
      <c r="AC39" s="1"/>
      <c r="AD39" s="1"/>
      <c r="AE39" s="1"/>
      <c r="AF39" s="1"/>
      <c r="AG39" s="1"/>
      <c r="AH39" s="1"/>
      <c r="AI39" s="1"/>
      <c r="AJ39" s="1"/>
      <c r="AK39" s="1"/>
      <c r="AL39" s="1"/>
      <c r="AM39" s="1"/>
      <c r="AN39" s="1"/>
      <c r="AO39" s="1"/>
      <c r="AP39" s="1"/>
      <c r="AQ39" s="1"/>
      <c r="AR39" s="1"/>
      <c r="AS39" s="1"/>
      <c r="AT39" s="1"/>
    </row>
    <row r="40" spans="1:46" s="279" customFormat="1" ht="30" x14ac:dyDescent="0.25">
      <c r="A40" s="353"/>
      <c r="B40" s="354"/>
      <c r="C40" s="276" t="s">
        <v>113</v>
      </c>
      <c r="D40" s="205" t="s">
        <v>69</v>
      </c>
      <c r="E40" s="205" t="s">
        <v>73</v>
      </c>
      <c r="F40" s="205" t="s">
        <v>73</v>
      </c>
      <c r="G40" s="213" t="s">
        <v>85</v>
      </c>
      <c r="H40" s="205" t="s">
        <v>73</v>
      </c>
      <c r="I40" s="213" t="s">
        <v>85</v>
      </c>
      <c r="J40" s="277"/>
      <c r="K40" s="80"/>
      <c r="L40" s="277"/>
      <c r="M40" s="3" t="s">
        <v>211</v>
      </c>
      <c r="N40" s="159" t="s">
        <v>374</v>
      </c>
      <c r="O40" s="251" t="s">
        <v>151</v>
      </c>
      <c r="P40" s="285" t="s">
        <v>87</v>
      </c>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row>
    <row r="41" spans="1:46" ht="21" customHeight="1" x14ac:dyDescent="0.25">
      <c r="A41" s="177"/>
      <c r="B41" s="195"/>
      <c r="C41" s="83"/>
      <c r="D41" s="198"/>
      <c r="E41" s="198"/>
      <c r="F41" s="198"/>
      <c r="G41" s="199"/>
      <c r="H41" s="198"/>
      <c r="I41" s="199"/>
      <c r="J41" s="196"/>
      <c r="K41" s="183"/>
      <c r="L41" s="196"/>
      <c r="M41" s="200"/>
      <c r="N41" s="200"/>
      <c r="O41" s="291"/>
      <c r="P41" s="292"/>
      <c r="Q41" s="172"/>
      <c r="R41" s="172"/>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9" t="s">
        <v>41</v>
      </c>
      <c r="E42" s="8"/>
      <c r="F42" s="17"/>
      <c r="G42" s="11"/>
      <c r="H42" s="8"/>
      <c r="I42" s="6"/>
      <c r="J42" s="8"/>
      <c r="L42" s="8"/>
      <c r="M42" s="5"/>
      <c r="N42" s="286"/>
      <c r="O42" s="286"/>
      <c r="P42" s="288"/>
      <c r="Q42" s="172"/>
      <c r="R42" s="172"/>
      <c r="AC42" s="1"/>
      <c r="AD42" s="1"/>
      <c r="AE42" s="1"/>
      <c r="AF42" s="1"/>
      <c r="AG42" s="1"/>
      <c r="AH42" s="1"/>
      <c r="AI42" s="1"/>
      <c r="AJ42" s="1"/>
      <c r="AK42" s="1"/>
      <c r="AL42" s="1"/>
      <c r="AM42" s="1"/>
      <c r="AN42" s="1"/>
      <c r="AO42" s="1"/>
      <c r="AP42" s="1"/>
      <c r="AQ42" s="1"/>
      <c r="AR42" s="1"/>
      <c r="AS42" s="1"/>
      <c r="AT42" s="1"/>
    </row>
    <row r="43" spans="1:46" ht="21" customHeight="1" x14ac:dyDescent="0.25">
      <c r="A43" s="353" t="s">
        <v>3</v>
      </c>
      <c r="B43" s="354"/>
      <c r="C43" s="59" t="s">
        <v>4</v>
      </c>
      <c r="D43" s="209" t="s">
        <v>68</v>
      </c>
      <c r="E43" s="209" t="s">
        <v>68</v>
      </c>
      <c r="F43" s="205" t="s">
        <v>68</v>
      </c>
      <c r="G43" s="213" t="s">
        <v>85</v>
      </c>
      <c r="H43" s="205" t="s">
        <v>68</v>
      </c>
      <c r="I43" s="213" t="s">
        <v>85</v>
      </c>
      <c r="J43" s="164"/>
      <c r="K43" s="165"/>
      <c r="L43" s="164"/>
      <c r="M43" s="3" t="s">
        <v>85</v>
      </c>
      <c r="N43" s="29" t="s">
        <v>85</v>
      </c>
      <c r="O43" s="252" t="s">
        <v>94</v>
      </c>
      <c r="P43" s="325" t="s">
        <v>197</v>
      </c>
      <c r="Q43" s="172"/>
      <c r="R43" s="172"/>
      <c r="AC43" s="1"/>
      <c r="AD43" s="1"/>
      <c r="AE43" s="1"/>
      <c r="AF43" s="1"/>
      <c r="AG43" s="1"/>
      <c r="AH43" s="1"/>
      <c r="AI43" s="1"/>
      <c r="AJ43" s="1"/>
      <c r="AK43" s="1"/>
      <c r="AL43" s="1"/>
      <c r="AM43" s="1"/>
      <c r="AN43" s="1"/>
      <c r="AO43" s="1"/>
      <c r="AP43" s="1"/>
      <c r="AQ43" s="1"/>
      <c r="AR43" s="1"/>
      <c r="AS43" s="1"/>
      <c r="AT43" s="1"/>
    </row>
    <row r="44" spans="1:46" ht="21" x14ac:dyDescent="0.25">
      <c r="A44" s="353"/>
      <c r="B44" s="354"/>
      <c r="C44" s="83" t="s">
        <v>10</v>
      </c>
      <c r="D44" s="209" t="s">
        <v>138</v>
      </c>
      <c r="E44" s="209" t="s">
        <v>138</v>
      </c>
      <c r="F44" s="209" t="s">
        <v>138</v>
      </c>
      <c r="G44" s="213" t="s">
        <v>85</v>
      </c>
      <c r="H44" s="209" t="s">
        <v>138</v>
      </c>
      <c r="I44" s="213" t="s">
        <v>85</v>
      </c>
      <c r="J44" s="164"/>
      <c r="K44" s="165"/>
      <c r="L44" s="164"/>
      <c r="M44" s="3" t="s">
        <v>85</v>
      </c>
      <c r="N44" s="29" t="s">
        <v>85</v>
      </c>
      <c r="O44" s="252" t="s">
        <v>207</v>
      </c>
      <c r="P44" s="290" t="s">
        <v>197</v>
      </c>
      <c r="Q44" s="172"/>
      <c r="R44" s="172"/>
      <c r="AC44" s="1"/>
      <c r="AD44" s="1"/>
      <c r="AE44" s="1"/>
      <c r="AF44" s="1"/>
      <c r="AG44" s="1"/>
      <c r="AH44" s="1"/>
      <c r="AI44" s="1"/>
      <c r="AJ44" s="1"/>
      <c r="AK44" s="1"/>
      <c r="AL44" s="1"/>
      <c r="AM44" s="1"/>
      <c r="AN44" s="1"/>
      <c r="AO44" s="1"/>
      <c r="AP44" s="1"/>
      <c r="AQ44" s="1"/>
      <c r="AR44" s="1"/>
      <c r="AS44" s="1"/>
      <c r="AT44" s="1"/>
    </row>
    <row r="45" spans="1:46" ht="21" x14ac:dyDescent="0.25">
      <c r="A45" s="353"/>
      <c r="B45" s="354"/>
      <c r="C45" s="305" t="s">
        <v>278</v>
      </c>
      <c r="D45" s="209" t="s">
        <v>73</v>
      </c>
      <c r="E45" s="209" t="s">
        <v>73</v>
      </c>
      <c r="F45" s="205" t="s">
        <v>73</v>
      </c>
      <c r="G45" s="213" t="s">
        <v>85</v>
      </c>
      <c r="H45" s="205" t="s">
        <v>73</v>
      </c>
      <c r="I45" s="213" t="s">
        <v>85</v>
      </c>
      <c r="J45" s="306"/>
      <c r="K45" s="166"/>
      <c r="L45" s="306"/>
      <c r="M45" s="3" t="s">
        <v>85</v>
      </c>
      <c r="N45" s="203" t="s">
        <v>85</v>
      </c>
      <c r="O45" s="252" t="s">
        <v>152</v>
      </c>
      <c r="P45" s="308" t="s">
        <v>169</v>
      </c>
      <c r="Q45" s="280"/>
      <c r="R45" s="172"/>
      <c r="AC45" s="1"/>
      <c r="AD45" s="1"/>
      <c r="AE45" s="1"/>
      <c r="AF45" s="1"/>
      <c r="AG45" s="1"/>
      <c r="AH45" s="1"/>
      <c r="AI45" s="1"/>
      <c r="AJ45" s="1"/>
      <c r="AK45" s="1"/>
      <c r="AL45" s="1"/>
      <c r="AM45" s="1"/>
      <c r="AN45" s="1"/>
      <c r="AO45" s="1"/>
      <c r="AP45" s="1"/>
      <c r="AQ45" s="1"/>
      <c r="AR45" s="1"/>
      <c r="AS45" s="1"/>
      <c r="AT45" s="1"/>
    </row>
    <row r="46" spans="1:46" ht="21" x14ac:dyDescent="0.25">
      <c r="A46" s="353"/>
      <c r="B46" s="354"/>
      <c r="C46" s="59" t="str">
        <f t="shared" ref="C46" si="6">C60</f>
        <v>Others Quota</v>
      </c>
      <c r="D46" s="209" t="s">
        <v>68</v>
      </c>
      <c r="E46" s="209" t="s">
        <v>68</v>
      </c>
      <c r="F46" s="205" t="s">
        <v>68</v>
      </c>
      <c r="G46" s="213" t="s">
        <v>85</v>
      </c>
      <c r="H46" s="205" t="s">
        <v>68</v>
      </c>
      <c r="I46" s="213" t="s">
        <v>85</v>
      </c>
      <c r="J46" s="164"/>
      <c r="K46" s="166"/>
      <c r="L46" s="164"/>
      <c r="M46" s="3" t="s">
        <v>85</v>
      </c>
      <c r="N46" s="29" t="s">
        <v>85</v>
      </c>
      <c r="O46" s="252" t="s">
        <v>152</v>
      </c>
      <c r="P46" s="268" t="s">
        <v>197</v>
      </c>
      <c r="Q46" s="280"/>
      <c r="R46" s="172"/>
      <c r="AC46" s="1"/>
      <c r="AD46" s="1"/>
      <c r="AE46" s="1"/>
      <c r="AF46" s="1"/>
      <c r="AG46" s="1"/>
      <c r="AH46" s="1"/>
      <c r="AI46" s="1"/>
      <c r="AJ46" s="1"/>
      <c r="AK46" s="1"/>
      <c r="AL46" s="1"/>
      <c r="AM46" s="1"/>
      <c r="AN46" s="1"/>
      <c r="AO46" s="1"/>
      <c r="AP46" s="1"/>
      <c r="AQ46" s="1"/>
      <c r="AR46" s="1"/>
      <c r="AS46" s="1"/>
      <c r="AT46" s="1"/>
    </row>
    <row r="47" spans="1:46" ht="21" customHeight="1" x14ac:dyDescent="0.25">
      <c r="A47" s="353"/>
      <c r="B47" s="354"/>
      <c r="C47" s="60" t="str">
        <f t="shared" ref="C47:C48" si="7">C61</f>
        <v>Remove TAC</v>
      </c>
      <c r="D47" s="209" t="s">
        <v>68</v>
      </c>
      <c r="E47" s="209" t="s">
        <v>68</v>
      </c>
      <c r="F47" s="205" t="s">
        <v>68</v>
      </c>
      <c r="G47" s="213" t="s">
        <v>85</v>
      </c>
      <c r="H47" s="205" t="s">
        <v>68</v>
      </c>
      <c r="I47" s="213" t="s">
        <v>85</v>
      </c>
      <c r="J47" s="164"/>
      <c r="K47" s="165"/>
      <c r="L47" s="164"/>
      <c r="M47" s="3" t="s">
        <v>85</v>
      </c>
      <c r="N47" s="29" t="s">
        <v>85</v>
      </c>
      <c r="O47" s="252" t="s">
        <v>152</v>
      </c>
      <c r="P47" s="268" t="s">
        <v>197</v>
      </c>
      <c r="Q47" s="172"/>
      <c r="R47" s="172"/>
      <c r="AC47" s="1"/>
      <c r="AD47" s="1"/>
      <c r="AE47" s="1"/>
      <c r="AF47" s="1"/>
      <c r="AG47" s="1"/>
      <c r="AH47" s="1"/>
      <c r="AI47" s="1"/>
      <c r="AJ47" s="1"/>
      <c r="AK47" s="1"/>
      <c r="AL47" s="1"/>
      <c r="AM47" s="1"/>
      <c r="AN47" s="1"/>
      <c r="AO47" s="1"/>
      <c r="AP47" s="1"/>
      <c r="AQ47" s="1"/>
      <c r="AR47" s="1"/>
      <c r="AS47" s="1"/>
      <c r="AT47" s="1"/>
    </row>
    <row r="48" spans="1:46" ht="30" x14ac:dyDescent="0.25">
      <c r="A48" s="353"/>
      <c r="B48" s="354"/>
      <c r="C48" s="59" t="str">
        <f t="shared" si="7"/>
        <v xml:space="preserve">Merge TAC regions </v>
      </c>
      <c r="D48" s="209" t="s">
        <v>68</v>
      </c>
      <c r="E48" s="209" t="s">
        <v>68</v>
      </c>
      <c r="F48" s="205" t="s">
        <v>68</v>
      </c>
      <c r="G48" s="213" t="s">
        <v>85</v>
      </c>
      <c r="H48" s="205" t="s">
        <v>68</v>
      </c>
      <c r="I48" s="213" t="s">
        <v>85</v>
      </c>
      <c r="J48" s="164"/>
      <c r="K48" s="165"/>
      <c r="L48" s="164"/>
      <c r="M48" s="3" t="s">
        <v>85</v>
      </c>
      <c r="N48" s="159" t="s">
        <v>339</v>
      </c>
      <c r="O48" s="252" t="s">
        <v>340</v>
      </c>
      <c r="P48" s="268" t="s">
        <v>197</v>
      </c>
      <c r="Q48" s="172"/>
      <c r="R48" s="172"/>
      <c r="AC48" s="1"/>
      <c r="AD48" s="1"/>
      <c r="AE48" s="1"/>
      <c r="AF48" s="1"/>
      <c r="AG48" s="1"/>
      <c r="AH48" s="1"/>
      <c r="AI48" s="1"/>
      <c r="AJ48" s="1"/>
      <c r="AK48" s="1"/>
      <c r="AL48" s="1"/>
      <c r="AM48" s="1"/>
      <c r="AN48" s="1"/>
      <c r="AO48" s="1"/>
      <c r="AP48" s="1"/>
      <c r="AQ48" s="1"/>
      <c r="AR48" s="1"/>
      <c r="AS48" s="1"/>
      <c r="AT48" s="1"/>
    </row>
    <row r="49" spans="1:46" ht="21" customHeight="1" x14ac:dyDescent="0.25">
      <c r="A49" s="1"/>
      <c r="B49" s="1"/>
      <c r="C49" s="1"/>
      <c r="D49" s="1"/>
      <c r="E49" s="1"/>
      <c r="F49" s="6"/>
      <c r="G49" s="122"/>
      <c r="H49" s="1"/>
      <c r="I49" s="6"/>
      <c r="J49" s="1"/>
      <c r="K49" s="6"/>
      <c r="L49" s="1"/>
      <c r="M49" s="5"/>
      <c r="N49" s="286"/>
      <c r="O49" s="286"/>
      <c r="P49" s="17"/>
      <c r="Q49" s="172"/>
      <c r="R49" s="172"/>
      <c r="AC49" s="1"/>
      <c r="AD49" s="1"/>
      <c r="AE49" s="1"/>
      <c r="AF49" s="1"/>
      <c r="AG49" s="1"/>
      <c r="AH49" s="1"/>
      <c r="AI49" s="1"/>
      <c r="AJ49" s="1"/>
      <c r="AK49" s="1"/>
      <c r="AL49" s="1"/>
      <c r="AM49" s="1"/>
      <c r="AN49" s="1"/>
      <c r="AO49" s="1"/>
      <c r="AP49" s="1"/>
      <c r="AQ49" s="1"/>
      <c r="AR49" s="1"/>
      <c r="AS49" s="1"/>
      <c r="AT49" s="1"/>
    </row>
    <row r="50" spans="1:46" ht="34.5" customHeight="1" x14ac:dyDescent="0.25">
      <c r="A50" s="1"/>
      <c r="B50" s="1"/>
      <c r="C50" s="79" t="s">
        <v>38</v>
      </c>
      <c r="D50" s="70" t="s">
        <v>40</v>
      </c>
      <c r="E50" s="37"/>
      <c r="F50" s="7"/>
      <c r="G50" s="121"/>
      <c r="H50" s="37"/>
      <c r="I50" s="7"/>
      <c r="J50" s="37"/>
      <c r="L50" s="37"/>
      <c r="M50" s="5"/>
      <c r="N50" s="286"/>
      <c r="O50" s="286"/>
      <c r="P50" s="17"/>
      <c r="Q50" s="172"/>
      <c r="R50" s="172"/>
      <c r="AC50" s="1"/>
      <c r="AD50" s="1"/>
      <c r="AE50" s="1"/>
      <c r="AF50" s="1"/>
      <c r="AG50" s="1"/>
      <c r="AH50" s="1"/>
      <c r="AI50" s="1"/>
      <c r="AJ50" s="1"/>
      <c r="AK50" s="1"/>
      <c r="AL50" s="1"/>
      <c r="AM50" s="1"/>
      <c r="AN50" s="1"/>
      <c r="AO50" s="1"/>
      <c r="AP50" s="1"/>
      <c r="AQ50" s="1"/>
      <c r="AR50" s="1"/>
      <c r="AS50" s="1"/>
      <c r="AT50" s="1"/>
    </row>
    <row r="51" spans="1:46" ht="30" x14ac:dyDescent="0.25">
      <c r="A51" s="353" t="s">
        <v>2</v>
      </c>
      <c r="B51" s="354"/>
      <c r="C51" s="57" t="s">
        <v>14</v>
      </c>
      <c r="D51" s="211" t="s">
        <v>69</v>
      </c>
      <c r="E51" s="211" t="s">
        <v>69</v>
      </c>
      <c r="F51" s="205" t="s">
        <v>69</v>
      </c>
      <c r="G51" s="213" t="s">
        <v>85</v>
      </c>
      <c r="H51" s="205" t="s">
        <v>69</v>
      </c>
      <c r="I51" s="213" t="s">
        <v>85</v>
      </c>
      <c r="J51" s="163"/>
      <c r="K51" s="165"/>
      <c r="L51" s="163"/>
      <c r="M51" s="3" t="s">
        <v>85</v>
      </c>
      <c r="N51" s="203" t="s">
        <v>208</v>
      </c>
      <c r="O51" s="317" t="s">
        <v>338</v>
      </c>
      <c r="P51" s="285" t="s">
        <v>24</v>
      </c>
      <c r="Q51" s="172"/>
      <c r="R51" s="172"/>
      <c r="AC51" s="1"/>
      <c r="AD51" s="1"/>
      <c r="AE51" s="1"/>
      <c r="AF51" s="1"/>
      <c r="AG51" s="1"/>
      <c r="AH51" s="1"/>
      <c r="AI51" s="1"/>
      <c r="AJ51" s="1"/>
      <c r="AK51" s="1"/>
      <c r="AL51" s="1"/>
      <c r="AM51" s="1"/>
      <c r="AN51" s="1"/>
      <c r="AO51" s="1"/>
      <c r="AP51" s="1"/>
      <c r="AQ51" s="1"/>
      <c r="AR51" s="1"/>
      <c r="AS51" s="1"/>
      <c r="AT51" s="1"/>
    </row>
    <row r="52" spans="1:46" s="1" customFormat="1" ht="21" x14ac:dyDescent="0.25">
      <c r="A52" s="353"/>
      <c r="B52" s="354"/>
      <c r="C52" s="63" t="s">
        <v>30</v>
      </c>
      <c r="D52" s="205" t="s">
        <v>196</v>
      </c>
      <c r="E52" s="205" t="s">
        <v>196</v>
      </c>
      <c r="F52" s="205" t="s">
        <v>196</v>
      </c>
      <c r="G52" s="213" t="s">
        <v>85</v>
      </c>
      <c r="H52" s="205" t="s">
        <v>196</v>
      </c>
      <c r="I52" s="213" t="s">
        <v>85</v>
      </c>
      <c r="J52" s="163"/>
      <c r="K52" s="166"/>
      <c r="L52" s="163"/>
      <c r="M52" s="3" t="s">
        <v>85</v>
      </c>
      <c r="N52" s="203" t="s">
        <v>123</v>
      </c>
      <c r="O52" s="285" t="s">
        <v>263</v>
      </c>
      <c r="P52" s="285" t="s">
        <v>24</v>
      </c>
      <c r="Q52" s="172"/>
      <c r="R52" s="172"/>
    </row>
    <row r="53" spans="1:46" s="1" customFormat="1" ht="30" x14ac:dyDescent="0.35">
      <c r="A53" s="353"/>
      <c r="B53" s="354"/>
      <c r="C53" s="216" t="s">
        <v>31</v>
      </c>
      <c r="D53" s="211" t="s">
        <v>73</v>
      </c>
      <c r="E53" s="211" t="s">
        <v>73</v>
      </c>
      <c r="F53" s="211" t="s">
        <v>73</v>
      </c>
      <c r="G53" s="213" t="s">
        <v>85</v>
      </c>
      <c r="H53" s="211" t="s">
        <v>73</v>
      </c>
      <c r="I53" s="213" t="s">
        <v>85</v>
      </c>
      <c r="J53" s="163"/>
      <c r="K53" s="217"/>
      <c r="L53" s="163"/>
      <c r="M53" s="3" t="s">
        <v>85</v>
      </c>
      <c r="N53" s="203" t="s">
        <v>376</v>
      </c>
      <c r="O53" s="285" t="s">
        <v>253</v>
      </c>
      <c r="P53" s="285" t="s">
        <v>24</v>
      </c>
      <c r="Q53" s="172"/>
      <c r="R53" s="172"/>
    </row>
    <row r="54" spans="1:46" s="1" customFormat="1" ht="21" customHeight="1" x14ac:dyDescent="0.35">
      <c r="A54" s="353"/>
      <c r="B54" s="354"/>
      <c r="C54" s="215"/>
      <c r="D54" s="227"/>
      <c r="E54" s="227"/>
      <c r="F54" s="227"/>
      <c r="G54" s="227"/>
      <c r="H54" s="227"/>
      <c r="I54" s="227"/>
      <c r="J54" s="40"/>
      <c r="K54" s="274"/>
      <c r="L54" s="40"/>
      <c r="M54" s="275"/>
      <c r="N54" s="275"/>
      <c r="O54" s="169"/>
      <c r="P54" s="296"/>
      <c r="Q54" s="172"/>
      <c r="R54" s="172"/>
    </row>
    <row r="55" spans="1:46" s="1" customFormat="1" ht="21" customHeight="1" x14ac:dyDescent="0.35">
      <c r="A55" s="353"/>
      <c r="B55" s="354"/>
      <c r="C55" s="215"/>
      <c r="D55" s="227"/>
      <c r="E55" s="227"/>
      <c r="F55" s="227"/>
      <c r="G55" s="227"/>
      <c r="H55" s="227"/>
      <c r="I55" s="227"/>
      <c r="J55" s="40"/>
      <c r="K55" s="274"/>
      <c r="L55" s="40"/>
      <c r="M55" s="275"/>
      <c r="N55" s="275"/>
      <c r="O55" s="169"/>
      <c r="P55" s="168"/>
      <c r="Q55" s="172"/>
      <c r="R55" s="172"/>
    </row>
    <row r="56" spans="1:46" ht="21.75" thickBot="1" x14ac:dyDescent="0.3">
      <c r="A56" s="1"/>
      <c r="B56" s="1"/>
      <c r="C56" s="4"/>
      <c r="D56" s="4"/>
      <c r="E56" s="4"/>
      <c r="F56" s="6"/>
      <c r="G56" s="16"/>
      <c r="H56" s="4"/>
      <c r="I56" s="6"/>
      <c r="J56" s="4"/>
      <c r="K56" s="16"/>
      <c r="L56" s="4"/>
      <c r="M56" s="5"/>
      <c r="N56" s="5"/>
      <c r="O56" s="16"/>
      <c r="Q56" s="172"/>
      <c r="R56" s="172"/>
      <c r="AC56" s="1"/>
      <c r="AD56" s="1"/>
      <c r="AE56" s="1"/>
      <c r="AF56" s="1"/>
      <c r="AG56" s="1"/>
      <c r="AH56" s="1"/>
      <c r="AI56" s="1"/>
      <c r="AJ56" s="1"/>
      <c r="AK56" s="1"/>
      <c r="AL56" s="1"/>
      <c r="AM56" s="1"/>
      <c r="AN56" s="1"/>
      <c r="AO56" s="1"/>
      <c r="AP56" s="1"/>
      <c r="AQ56" s="1"/>
      <c r="AR56" s="1"/>
      <c r="AS56" s="1"/>
      <c r="AT56" s="1"/>
    </row>
    <row r="57" spans="1:46" ht="111" customHeight="1" thickBot="1" x14ac:dyDescent="0.3">
      <c r="A57" s="348" t="s">
        <v>246</v>
      </c>
      <c r="B57" s="349"/>
      <c r="C57" s="349"/>
      <c r="D57" s="392" t="s">
        <v>321</v>
      </c>
      <c r="E57" s="393"/>
      <c r="F57" s="393"/>
      <c r="G57" s="393"/>
      <c r="H57" s="393"/>
      <c r="I57" s="394"/>
      <c r="J57" s="123"/>
      <c r="K57" s="111"/>
      <c r="L57" s="176"/>
      <c r="M57" s="32"/>
      <c r="N57" s="32"/>
      <c r="O57" s="32"/>
      <c r="P57" s="32"/>
      <c r="Q57" s="345"/>
      <c r="R57" s="345"/>
      <c r="AC57" s="1"/>
      <c r="AD57" s="1"/>
      <c r="AE57" s="1"/>
      <c r="AF57" s="1"/>
      <c r="AG57" s="1"/>
      <c r="AH57" s="1"/>
      <c r="AI57" s="1"/>
      <c r="AJ57" s="1"/>
      <c r="AK57" s="1"/>
      <c r="AL57" s="1"/>
      <c r="AM57" s="1"/>
      <c r="AN57" s="1"/>
      <c r="AO57" s="1"/>
      <c r="AP57" s="1"/>
      <c r="AQ57" s="1"/>
      <c r="AR57" s="1"/>
      <c r="AS57" s="1"/>
      <c r="AT57" s="1"/>
    </row>
    <row r="58" spans="1:46" ht="23.25" hidden="1" x14ac:dyDescent="0.35">
      <c r="A58" s="19"/>
      <c r="B58" s="20"/>
      <c r="C58" s="6"/>
      <c r="D58" s="6"/>
      <c r="E58" s="6"/>
      <c r="F58" s="5"/>
      <c r="G58" s="120"/>
      <c r="H58" s="6"/>
      <c r="I58" s="5"/>
      <c r="J58" s="6"/>
      <c r="K58" s="5"/>
      <c r="L58" s="6"/>
      <c r="M58" s="5"/>
      <c r="N58" s="5"/>
      <c r="O58" s="5"/>
      <c r="Q58" s="172"/>
      <c r="R58" s="172"/>
      <c r="AC58" s="1"/>
      <c r="AD58" s="1"/>
      <c r="AE58" s="1"/>
      <c r="AF58" s="1"/>
      <c r="AG58" s="1"/>
      <c r="AH58" s="1"/>
      <c r="AI58" s="1"/>
      <c r="AJ58" s="1"/>
      <c r="AK58" s="1"/>
      <c r="AL58" s="1"/>
      <c r="AM58" s="1"/>
      <c r="AN58" s="1"/>
      <c r="AO58" s="1"/>
      <c r="AP58" s="1"/>
      <c r="AQ58" s="1"/>
      <c r="AR58" s="1"/>
      <c r="AS58" s="1"/>
      <c r="AT58" s="1"/>
    </row>
    <row r="59" spans="1:46" ht="21" hidden="1" x14ac:dyDescent="0.25">
      <c r="A59" s="1"/>
      <c r="B59" s="1"/>
      <c r="C59" s="17"/>
      <c r="D59" s="71" t="s">
        <v>39</v>
      </c>
      <c r="E59" s="17"/>
      <c r="F59" s="7"/>
      <c r="G59" s="121"/>
      <c r="H59" s="17"/>
      <c r="I59" s="7"/>
      <c r="J59" s="17"/>
      <c r="L59" s="17"/>
      <c r="M59" s="5"/>
      <c r="N59" s="5"/>
      <c r="O59" s="17"/>
      <c r="Q59" s="172"/>
      <c r="R59" s="172"/>
      <c r="AC59" s="1"/>
      <c r="AD59" s="1"/>
      <c r="AE59" s="1"/>
      <c r="AF59" s="1"/>
      <c r="AG59" s="1"/>
      <c r="AH59" s="1"/>
      <c r="AI59" s="1"/>
      <c r="AJ59" s="1"/>
      <c r="AK59" s="1"/>
      <c r="AL59" s="1"/>
      <c r="AM59" s="1"/>
      <c r="AN59" s="1"/>
      <c r="AO59" s="1"/>
      <c r="AP59" s="1"/>
      <c r="AQ59" s="1"/>
      <c r="AR59" s="1"/>
      <c r="AS59" s="1"/>
      <c r="AT59" s="1"/>
    </row>
    <row r="60" spans="1:46" ht="21" hidden="1" customHeight="1" x14ac:dyDescent="0.25">
      <c r="A60" s="346" t="s">
        <v>32</v>
      </c>
      <c r="B60" s="347"/>
      <c r="C60" s="42" t="s">
        <v>11</v>
      </c>
      <c r="D60" s="13" t="s">
        <v>70</v>
      </c>
      <c r="E60" s="13" t="s">
        <v>70</v>
      </c>
      <c r="F60" s="153" t="s">
        <v>70</v>
      </c>
      <c r="G60" s="43"/>
      <c r="H60" s="153" t="s">
        <v>70</v>
      </c>
      <c r="I60" s="45"/>
      <c r="J60" s="13"/>
      <c r="K60" s="80"/>
      <c r="L60" s="13"/>
      <c r="M60" s="15"/>
      <c r="N60" s="30"/>
      <c r="P60" s="68"/>
      <c r="Q60" s="172"/>
      <c r="R60" s="172"/>
      <c r="AC60" s="1"/>
      <c r="AD60" s="1"/>
      <c r="AE60" s="1"/>
      <c r="AF60" s="1"/>
      <c r="AG60" s="1"/>
      <c r="AH60" s="1"/>
      <c r="AI60" s="1"/>
      <c r="AJ60" s="1"/>
      <c r="AK60" s="1"/>
      <c r="AL60" s="1"/>
      <c r="AM60" s="1"/>
      <c r="AN60" s="1"/>
      <c r="AO60" s="1"/>
      <c r="AP60" s="1"/>
      <c r="AQ60" s="1"/>
      <c r="AR60" s="1"/>
      <c r="AS60" s="1"/>
      <c r="AT60" s="1"/>
    </row>
    <row r="61" spans="1:46" ht="21" hidden="1" customHeight="1" x14ac:dyDescent="0.25">
      <c r="A61" s="346"/>
      <c r="B61" s="347"/>
      <c r="C61" s="59" t="s">
        <v>5</v>
      </c>
      <c r="D61" s="38"/>
      <c r="E61" s="38"/>
      <c r="F61" s="77"/>
      <c r="G61" s="44"/>
      <c r="H61" s="153"/>
      <c r="I61" s="118"/>
      <c r="J61" s="38"/>
      <c r="K61" s="81"/>
      <c r="L61" s="38"/>
      <c r="M61" s="21"/>
      <c r="N61" s="31"/>
      <c r="O61" s="2"/>
      <c r="P61" s="68"/>
      <c r="Q61" s="172"/>
      <c r="R61" s="172"/>
      <c r="AC61" s="1"/>
      <c r="AD61" s="1"/>
      <c r="AE61" s="1"/>
      <c r="AF61" s="1"/>
      <c r="AG61" s="1"/>
      <c r="AH61" s="1"/>
      <c r="AI61" s="1"/>
      <c r="AJ61" s="1"/>
      <c r="AK61" s="1"/>
      <c r="AL61" s="1"/>
      <c r="AM61" s="1"/>
      <c r="AN61" s="1"/>
      <c r="AO61" s="1"/>
      <c r="AP61" s="1"/>
      <c r="AQ61" s="1"/>
      <c r="AR61" s="1"/>
      <c r="AS61" s="1"/>
      <c r="AT61" s="1"/>
    </row>
    <row r="62" spans="1:46" ht="21" hidden="1" customHeight="1" x14ac:dyDescent="0.25">
      <c r="A62" s="346"/>
      <c r="B62" s="347"/>
      <c r="C62" s="59" t="s">
        <v>6</v>
      </c>
      <c r="D62" s="12"/>
      <c r="E62" s="12"/>
      <c r="F62" s="153"/>
      <c r="G62" s="43"/>
      <c r="H62" s="153"/>
      <c r="I62" s="119"/>
      <c r="J62" s="12"/>
      <c r="K62" s="80"/>
      <c r="L62" s="12"/>
      <c r="M62" s="15"/>
      <c r="N62" s="30"/>
      <c r="O62" s="18"/>
      <c r="P62" s="68"/>
      <c r="Q62" s="172"/>
      <c r="R62" s="172"/>
      <c r="AC62" s="1"/>
      <c r="AD62" s="1"/>
      <c r="AE62" s="1"/>
      <c r="AF62" s="1"/>
      <c r="AG62" s="1"/>
      <c r="AH62" s="1"/>
      <c r="AI62" s="1"/>
      <c r="AJ62" s="1"/>
      <c r="AK62" s="1"/>
      <c r="AL62" s="1"/>
      <c r="AM62" s="1"/>
      <c r="AN62" s="1"/>
      <c r="AO62" s="1"/>
      <c r="AP62" s="1"/>
      <c r="AQ62" s="1"/>
      <c r="AR62" s="1"/>
      <c r="AS62" s="1"/>
      <c r="AT62" s="1"/>
    </row>
    <row r="63" spans="1:46" ht="21" hidden="1" customHeight="1" x14ac:dyDescent="0.3">
      <c r="A63" s="346"/>
      <c r="B63" s="347"/>
      <c r="C63" s="42" t="s">
        <v>16</v>
      </c>
      <c r="D63" s="39"/>
      <c r="E63" s="39"/>
      <c r="F63" s="153"/>
      <c r="G63" s="44"/>
      <c r="H63" s="153"/>
      <c r="I63" s="45"/>
      <c r="J63" s="39"/>
      <c r="K63" s="80"/>
      <c r="L63" s="39"/>
      <c r="M63" s="15"/>
      <c r="N63" s="15"/>
      <c r="O63" s="170"/>
      <c r="P63" s="168"/>
      <c r="Q63" s="172"/>
      <c r="R63" s="172"/>
      <c r="AC63" s="1"/>
      <c r="AD63" s="1"/>
      <c r="AE63" s="1"/>
      <c r="AF63" s="1"/>
      <c r="AG63" s="1"/>
      <c r="AH63" s="1"/>
      <c r="AI63" s="1"/>
      <c r="AJ63" s="1"/>
      <c r="AK63" s="1"/>
      <c r="AL63" s="1"/>
      <c r="AM63" s="1"/>
      <c r="AN63" s="1"/>
      <c r="AO63" s="1"/>
      <c r="AP63" s="1"/>
      <c r="AQ63" s="1"/>
      <c r="AR63" s="1"/>
      <c r="AS63" s="1"/>
      <c r="AT63" s="1"/>
    </row>
    <row r="64" spans="1:46" ht="21" hidden="1" customHeight="1" x14ac:dyDescent="0.3">
      <c r="A64" s="346"/>
      <c r="B64" s="347"/>
      <c r="C64" s="61" t="s">
        <v>15</v>
      </c>
      <c r="D64" s="24"/>
      <c r="E64" s="24"/>
      <c r="F64" s="153"/>
      <c r="G64" s="43"/>
      <c r="H64" s="153"/>
      <c r="I64" s="45"/>
      <c r="J64" s="24"/>
      <c r="K64" s="80"/>
      <c r="L64" s="24"/>
      <c r="M64" s="15"/>
      <c r="N64" s="15"/>
      <c r="O64" s="170"/>
      <c r="P64" s="168"/>
      <c r="Q64" s="172"/>
      <c r="R64" s="172"/>
      <c r="AC64" s="1"/>
      <c r="AD64" s="1"/>
      <c r="AE64" s="1"/>
      <c r="AF64" s="1"/>
      <c r="AG64" s="1"/>
      <c r="AH64" s="1"/>
      <c r="AI64" s="1"/>
      <c r="AJ64" s="1"/>
      <c r="AK64" s="1"/>
      <c r="AL64" s="1"/>
      <c r="AM64" s="1"/>
      <c r="AN64" s="1"/>
      <c r="AO64" s="1"/>
      <c r="AP64" s="1"/>
      <c r="AQ64" s="1"/>
      <c r="AR64" s="1"/>
      <c r="AS64" s="1"/>
      <c r="AT64" s="1"/>
    </row>
    <row r="65" spans="1:46" ht="21" hidden="1" customHeight="1" x14ac:dyDescent="0.3">
      <c r="A65" s="346"/>
      <c r="B65" s="347"/>
      <c r="C65" s="58"/>
      <c r="D65" s="25"/>
      <c r="E65" s="25"/>
      <c r="F65" s="77"/>
      <c r="G65" s="43"/>
      <c r="H65" s="153"/>
      <c r="I65" s="45"/>
      <c r="J65" s="25"/>
      <c r="K65" s="81"/>
      <c r="L65" s="25"/>
      <c r="M65" s="15"/>
      <c r="N65" s="30"/>
      <c r="O65" s="170"/>
      <c r="P65" s="168"/>
      <c r="Q65" s="172"/>
      <c r="R65" s="172"/>
      <c r="AC65" s="1"/>
      <c r="AD65" s="1"/>
      <c r="AE65" s="1"/>
      <c r="AF65" s="1"/>
      <c r="AG65" s="1"/>
      <c r="AH65" s="1"/>
      <c r="AI65" s="1"/>
      <c r="AJ65" s="1"/>
      <c r="AK65" s="1"/>
      <c r="AL65" s="1"/>
      <c r="AM65" s="1"/>
      <c r="AN65" s="1"/>
      <c r="AO65" s="1"/>
      <c r="AP65" s="1"/>
      <c r="AQ65" s="1"/>
      <c r="AR65" s="1"/>
      <c r="AS65" s="1"/>
      <c r="AT65" s="1"/>
    </row>
    <row r="66" spans="1:46" ht="21.75" hidden="1" thickBot="1" x14ac:dyDescent="0.3">
      <c r="A66" s="22"/>
      <c r="B66" s="22"/>
      <c r="C66" s="23"/>
      <c r="D66" s="6"/>
      <c r="E66" s="6"/>
      <c r="F66" s="6"/>
      <c r="G66" s="23"/>
      <c r="H66" s="23"/>
      <c r="I66" s="23"/>
      <c r="J66" s="23"/>
      <c r="K66" s="23"/>
      <c r="L66" s="23"/>
      <c r="M66" s="16"/>
      <c r="N66" s="16"/>
      <c r="O66" s="160" t="s">
        <v>71</v>
      </c>
      <c r="Q66" s="172"/>
      <c r="R66" s="172"/>
      <c r="AC66" s="1"/>
      <c r="AD66" s="1"/>
      <c r="AE66" s="1"/>
      <c r="AF66" s="1"/>
      <c r="AG66" s="1"/>
      <c r="AH66" s="1"/>
      <c r="AI66" s="1"/>
      <c r="AJ66" s="1"/>
      <c r="AK66" s="1"/>
      <c r="AL66" s="1"/>
      <c r="AM66" s="1"/>
      <c r="AN66" s="1"/>
      <c r="AO66" s="1"/>
      <c r="AP66" s="1"/>
      <c r="AQ66" s="1"/>
      <c r="AR66" s="1"/>
      <c r="AS66" s="1"/>
      <c r="AT66" s="1"/>
    </row>
    <row r="67" spans="1:46" ht="60" hidden="1" customHeight="1" x14ac:dyDescent="0.35">
      <c r="A67" s="348" t="s">
        <v>29</v>
      </c>
      <c r="B67" s="349"/>
      <c r="C67" s="349"/>
      <c r="D67" s="123" t="s">
        <v>72</v>
      </c>
      <c r="E67" s="123"/>
      <c r="F67" s="111"/>
      <c r="G67" s="113"/>
      <c r="H67" s="176"/>
      <c r="I67" s="112"/>
      <c r="J67" s="123"/>
      <c r="K67" s="111"/>
      <c r="L67" s="176"/>
      <c r="M67" s="33"/>
      <c r="N67" s="32"/>
      <c r="O67" s="32"/>
      <c r="P67" s="32"/>
      <c r="Q67" s="172"/>
      <c r="R67" s="172"/>
      <c r="AC67" s="1"/>
      <c r="AD67" s="1"/>
      <c r="AE67" s="1"/>
      <c r="AF67" s="1"/>
      <c r="AG67" s="1"/>
      <c r="AH67" s="1"/>
      <c r="AI67" s="1"/>
      <c r="AJ67" s="1"/>
      <c r="AK67" s="1"/>
      <c r="AL67" s="1"/>
      <c r="AM67" s="1"/>
      <c r="AN67" s="1"/>
      <c r="AO67" s="1"/>
      <c r="AP67" s="1"/>
      <c r="AQ67" s="1"/>
      <c r="AR67" s="1"/>
      <c r="AS67" s="1"/>
      <c r="AT67" s="1"/>
    </row>
    <row r="68" spans="1:46" s="1" customFormat="1" x14ac:dyDescent="0.25">
      <c r="Q68" s="172"/>
      <c r="R68" s="172"/>
    </row>
    <row r="69" spans="1:46" s="1" customFormat="1" ht="23.25" x14ac:dyDescent="0.35">
      <c r="A69" s="74" t="s">
        <v>20</v>
      </c>
      <c r="B69" s="75"/>
      <c r="Q69" s="172"/>
      <c r="R69" s="172"/>
    </row>
    <row r="70" spans="1:46" s="1" customFormat="1" ht="21" x14ac:dyDescent="0.35">
      <c r="A70" s="67"/>
      <c r="B70" s="75" t="s">
        <v>21</v>
      </c>
    </row>
    <row r="71" spans="1:46" s="1" customFormat="1" ht="21" x14ac:dyDescent="0.35">
      <c r="A71" s="67"/>
      <c r="B71" s="75" t="s">
        <v>22</v>
      </c>
    </row>
    <row r="72" spans="1:46" s="1" customFormat="1" ht="21" x14ac:dyDescent="0.35">
      <c r="A72" s="67"/>
      <c r="B72" s="75" t="s">
        <v>23</v>
      </c>
    </row>
    <row r="73" spans="1:46" s="1" customFormat="1" ht="21" x14ac:dyDescent="0.35">
      <c r="A73" s="67"/>
      <c r="B73" s="75" t="s">
        <v>24</v>
      </c>
    </row>
    <row r="74" spans="1:46" s="1" customFormat="1" ht="21" x14ac:dyDescent="0.35">
      <c r="A74" s="67"/>
      <c r="B74" s="75" t="s">
        <v>25</v>
      </c>
    </row>
    <row r="75" spans="1:46" s="1" customFormat="1" ht="21" x14ac:dyDescent="0.35">
      <c r="A75" s="67"/>
      <c r="B75" s="75" t="s">
        <v>26</v>
      </c>
    </row>
    <row r="76" spans="1:46" s="1" customFormat="1" ht="21" x14ac:dyDescent="0.35">
      <c r="A76" s="67"/>
      <c r="B76" s="75" t="s">
        <v>27</v>
      </c>
    </row>
    <row r="77" spans="1:46" s="1" customFormat="1" ht="21" x14ac:dyDescent="0.35">
      <c r="A77" s="67"/>
      <c r="B77" s="75"/>
    </row>
  </sheetData>
  <mergeCells count="31">
    <mergeCell ref="J3:J5"/>
    <mergeCell ref="K3:K5"/>
    <mergeCell ref="L3:L5"/>
    <mergeCell ref="A4:B4"/>
    <mergeCell ref="A5:B5"/>
    <mergeCell ref="H3:H5"/>
    <mergeCell ref="I3:I5"/>
    <mergeCell ref="D3:D5"/>
    <mergeCell ref="E3:E5"/>
    <mergeCell ref="F3:F5"/>
    <mergeCell ref="G3:G5"/>
    <mergeCell ref="A27:B27"/>
    <mergeCell ref="C25:C28"/>
    <mergeCell ref="A28:B28"/>
    <mergeCell ref="A29:B29"/>
    <mergeCell ref="A43:B48"/>
    <mergeCell ref="A25:B25"/>
    <mergeCell ref="Q57:R57"/>
    <mergeCell ref="A60:B65"/>
    <mergeCell ref="A67:C67"/>
    <mergeCell ref="Q30:R30"/>
    <mergeCell ref="A31:B33"/>
    <mergeCell ref="Q32:R32"/>
    <mergeCell ref="Q35:R35"/>
    <mergeCell ref="A36:B40"/>
    <mergeCell ref="A51:B55"/>
    <mergeCell ref="A57:C57"/>
    <mergeCell ref="D57:I57"/>
    <mergeCell ref="O37:O39"/>
    <mergeCell ref="O32:O33"/>
    <mergeCell ref="N32:N33"/>
  </mergeCells>
  <pageMargins left="0.70866141732283472" right="0.70866141732283472" top="0.74803149606299213" bottom="0.74803149606299213" header="0.31496062992125984" footer="0.31496062992125984"/>
  <pageSetup paperSize="8" scale="38"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000"/>
    <pageSetUpPr fitToPage="1"/>
  </sheetPr>
  <dimension ref="A1:AT77"/>
  <sheetViews>
    <sheetView zoomScale="60" zoomScaleNormal="60" workbookViewId="0">
      <pane xSplit="2" ySplit="2" topLeftCell="C3" activePane="bottomRight" state="frozen"/>
      <selection pane="topRight" activeCell="C1" sqref="C1"/>
      <selection pane="bottomLeft" activeCell="A3" sqref="A3"/>
      <selection pane="bottomRight" activeCell="C6" sqref="C6"/>
    </sheetView>
  </sheetViews>
  <sheetFormatPr defaultColWidth="35.75" defaultRowHeight="15.75" x14ac:dyDescent="0.25"/>
  <cols>
    <col min="1" max="1" width="37.7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3" max="13" width="30.625" customWidth="1"/>
    <col min="16" max="16" width="41.125" style="1" customWidth="1"/>
    <col min="17" max="28" width="35.75" style="1"/>
  </cols>
  <sheetData>
    <row r="1" spans="1:28" s="1" customFormat="1" ht="58.5" customHeight="1" thickBot="1" x14ac:dyDescent="0.3">
      <c r="A1" s="114" t="s">
        <v>50</v>
      </c>
      <c r="B1" s="114"/>
      <c r="C1" s="114"/>
      <c r="D1" s="115"/>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64"/>
      <c r="E3" s="364"/>
      <c r="F3" s="364"/>
      <c r="G3" s="364"/>
      <c r="H3" s="364"/>
      <c r="I3" s="364"/>
      <c r="J3" s="364"/>
      <c r="K3" s="364"/>
      <c r="L3" s="364"/>
    </row>
    <row r="4" spans="1:28" s="1" customFormat="1" ht="26.25" x14ac:dyDescent="0.25">
      <c r="A4" s="366" t="s">
        <v>398</v>
      </c>
      <c r="B4" s="366"/>
      <c r="C4" s="78">
        <v>135</v>
      </c>
      <c r="D4" s="365"/>
      <c r="E4" s="365"/>
      <c r="F4" s="365"/>
      <c r="G4" s="365"/>
      <c r="H4" s="365"/>
      <c r="I4" s="365"/>
      <c r="J4" s="365"/>
      <c r="K4" s="365"/>
      <c r="L4" s="365"/>
    </row>
    <row r="5" spans="1:28" s="1" customFormat="1" ht="26.25" x14ac:dyDescent="0.25">
      <c r="A5" s="366" t="s">
        <v>434</v>
      </c>
      <c r="B5" s="366"/>
      <c r="C5" s="78">
        <f>C4*1.35</f>
        <v>182.25</v>
      </c>
      <c r="D5" s="365"/>
      <c r="E5" s="365"/>
      <c r="F5" s="365"/>
      <c r="G5" s="365"/>
      <c r="H5" s="365"/>
      <c r="I5" s="365"/>
      <c r="J5" s="365"/>
      <c r="K5" s="365"/>
      <c r="L5" s="365"/>
    </row>
    <row r="6" spans="1:28" s="1" customFormat="1" ht="26.25" x14ac:dyDescent="0.25">
      <c r="A6" s="47"/>
      <c r="B6" s="47"/>
      <c r="C6" s="47"/>
      <c r="D6" s="48"/>
      <c r="E6" s="48"/>
      <c r="F6" s="49"/>
      <c r="G6" s="49"/>
      <c r="H6" s="48"/>
      <c r="I6" s="49"/>
      <c r="J6" s="48"/>
      <c r="K6" s="49"/>
      <c r="L6" s="48"/>
    </row>
    <row r="7" spans="1:28" s="1" customFormat="1" ht="26.25" customHeight="1" x14ac:dyDescent="0.4">
      <c r="A7" s="130" t="s">
        <v>43</v>
      </c>
      <c r="B7" s="128" t="s">
        <v>399</v>
      </c>
      <c r="C7" s="77"/>
      <c r="D7" s="105">
        <f>(D8/$C$4)*100</f>
        <v>5.9259259259259265</v>
      </c>
      <c r="E7" s="105">
        <f t="shared" ref="E7:I7" si="0">(E8/$C$4)*100</f>
        <v>12.592592592592592</v>
      </c>
      <c r="F7" s="105">
        <f t="shared" si="0"/>
        <v>43.703703703703702</v>
      </c>
      <c r="G7" s="92">
        <f>(G8/$C$4)*100</f>
        <v>25.185185185185183</v>
      </c>
      <c r="H7" s="105">
        <f>(H8/$C$4)*100</f>
        <v>12.592592592592592</v>
      </c>
      <c r="I7" s="106">
        <f t="shared" si="0"/>
        <v>0</v>
      </c>
      <c r="J7" s="95">
        <v>16.899999999999999</v>
      </c>
      <c r="K7" s="95">
        <v>79.599999999999994</v>
      </c>
      <c r="L7" s="95">
        <v>3.5</v>
      </c>
      <c r="M7" s="73"/>
    </row>
    <row r="8" spans="1:28" s="1" customFormat="1" ht="26.25" customHeight="1" x14ac:dyDescent="0.25">
      <c r="A8" s="136"/>
      <c r="B8" s="129" t="s">
        <v>400</v>
      </c>
      <c r="C8" s="77"/>
      <c r="D8" s="51">
        <v>8</v>
      </c>
      <c r="E8" s="51">
        <v>17</v>
      </c>
      <c r="F8" s="51">
        <v>59</v>
      </c>
      <c r="G8" s="51">
        <v>34</v>
      </c>
      <c r="H8" s="51">
        <v>17</v>
      </c>
      <c r="I8" s="106">
        <v>0</v>
      </c>
      <c r="J8" s="96">
        <f>($H$8/100)*J7</f>
        <v>2.8729999999999998</v>
      </c>
      <c r="K8" s="96">
        <f>($H$8/100)*K7</f>
        <v>13.532</v>
      </c>
      <c r="L8" s="96">
        <f>($H$8/100)*L7</f>
        <v>0.59500000000000008</v>
      </c>
      <c r="M8" s="99"/>
    </row>
    <row r="9" spans="1:28" s="1" customFormat="1" ht="26.25" x14ac:dyDescent="0.25">
      <c r="A9" s="130" t="s">
        <v>61</v>
      </c>
      <c r="B9" s="128" t="s">
        <v>60</v>
      </c>
      <c r="C9" s="77"/>
      <c r="D9" s="92">
        <v>7</v>
      </c>
      <c r="E9" s="92">
        <v>63.173999999999999</v>
      </c>
      <c r="F9" s="92">
        <v>46.81</v>
      </c>
      <c r="G9" s="92">
        <v>2</v>
      </c>
      <c r="H9" s="92">
        <v>16.689</v>
      </c>
      <c r="I9" s="106">
        <v>0</v>
      </c>
      <c r="J9" s="96"/>
      <c r="K9" s="96"/>
      <c r="L9" s="96"/>
      <c r="M9" s="156">
        <f>SUM(D9:I9)</f>
        <v>135.673</v>
      </c>
    </row>
    <row r="10" spans="1:28" s="1" customFormat="1" ht="26.25" customHeight="1" x14ac:dyDescent="0.25">
      <c r="A10" s="136"/>
      <c r="B10" s="129" t="s">
        <v>401</v>
      </c>
      <c r="C10" s="77"/>
      <c r="D10" s="93">
        <f>($C$5/100)*D7</f>
        <v>10.8</v>
      </c>
      <c r="E10" s="93">
        <f t="shared" ref="E10:I10" si="1">($C$5/100)*E7</f>
        <v>22.95</v>
      </c>
      <c r="F10" s="93">
        <f t="shared" si="1"/>
        <v>79.649999999999991</v>
      </c>
      <c r="G10" s="93">
        <f>($C$5/100)*G7</f>
        <v>45.9</v>
      </c>
      <c r="H10" s="93">
        <f>($C$5/100)*H7</f>
        <v>22.95</v>
      </c>
      <c r="I10" s="93">
        <f t="shared" si="1"/>
        <v>0</v>
      </c>
      <c r="J10" s="97">
        <f>($H$10/100)*J7</f>
        <v>3.8785499999999993</v>
      </c>
      <c r="K10" s="97">
        <f>($H$10/100)*K7</f>
        <v>18.268199999999997</v>
      </c>
      <c r="L10" s="97">
        <f>($H$10/100)*L7</f>
        <v>0.80324999999999991</v>
      </c>
      <c r="M10" s="99"/>
    </row>
    <row r="11" spans="1:28" s="1" customFormat="1" ht="26.25" customHeight="1" x14ac:dyDescent="0.25">
      <c r="A11" s="130" t="s">
        <v>62</v>
      </c>
      <c r="B11" s="128" t="s">
        <v>402</v>
      </c>
      <c r="C11" s="77"/>
      <c r="D11" s="51">
        <v>7</v>
      </c>
      <c r="E11" s="51">
        <v>46</v>
      </c>
      <c r="F11" s="52">
        <v>32</v>
      </c>
      <c r="G11" s="52">
        <v>0</v>
      </c>
      <c r="H11" s="51">
        <v>15</v>
      </c>
      <c r="I11" s="52">
        <v>0</v>
      </c>
      <c r="J11" s="95">
        <v>5</v>
      </c>
      <c r="K11" s="98">
        <v>5026</v>
      </c>
      <c r="L11" s="95">
        <v>2</v>
      </c>
      <c r="M11" s="99"/>
    </row>
    <row r="12" spans="1:28" s="1" customFormat="1" ht="26.25" customHeight="1" x14ac:dyDescent="0.25">
      <c r="A12" s="130"/>
      <c r="B12" s="128" t="s">
        <v>403</v>
      </c>
      <c r="C12" s="77"/>
      <c r="D12" s="92">
        <f>D11*0.45</f>
        <v>3.15</v>
      </c>
      <c r="E12" s="92">
        <f t="shared" ref="E12:I12" si="2">E11*0.45</f>
        <v>20.7</v>
      </c>
      <c r="F12" s="92">
        <f t="shared" si="2"/>
        <v>14.4</v>
      </c>
      <c r="G12" s="92">
        <f t="shared" si="2"/>
        <v>0</v>
      </c>
      <c r="H12" s="92">
        <f t="shared" si="2"/>
        <v>6.75</v>
      </c>
      <c r="I12" s="92">
        <f t="shared" si="2"/>
        <v>0</v>
      </c>
      <c r="J12" s="95"/>
      <c r="K12" s="98"/>
      <c r="L12" s="95"/>
      <c r="M12" s="99"/>
    </row>
    <row r="13" spans="1:28" s="1" customFormat="1" ht="26.25" customHeight="1" x14ac:dyDescent="0.25">
      <c r="B13" s="128" t="s">
        <v>404</v>
      </c>
      <c r="C13" s="77"/>
      <c r="D13" s="157">
        <v>0.35</v>
      </c>
      <c r="E13" s="157">
        <v>0.35</v>
      </c>
      <c r="F13" s="157">
        <v>0.35</v>
      </c>
      <c r="G13" s="157">
        <v>0.35</v>
      </c>
      <c r="H13" s="157">
        <v>0.35</v>
      </c>
      <c r="I13" s="157">
        <v>0.35</v>
      </c>
      <c r="J13" s="95">
        <v>30.61</v>
      </c>
      <c r="K13" s="98">
        <v>33.07</v>
      </c>
      <c r="L13" s="95">
        <v>455.3</v>
      </c>
      <c r="M13" s="99"/>
    </row>
    <row r="14" spans="1:28" s="1" customFormat="1" ht="26.25" x14ac:dyDescent="0.25">
      <c r="A14" s="47"/>
      <c r="B14" s="128" t="s">
        <v>405</v>
      </c>
      <c r="C14" s="132">
        <v>100</v>
      </c>
      <c r="D14" s="92">
        <f>D11/(1-D13)</f>
        <v>10.769230769230768</v>
      </c>
      <c r="E14" s="92">
        <f t="shared" ref="E14:I14" si="3">E11/(1-E13)</f>
        <v>70.769230769230774</v>
      </c>
      <c r="F14" s="92">
        <f t="shared" si="3"/>
        <v>49.230769230769226</v>
      </c>
      <c r="G14" s="92">
        <f t="shared" si="3"/>
        <v>0</v>
      </c>
      <c r="H14" s="92">
        <f t="shared" si="3"/>
        <v>23.076923076923077</v>
      </c>
      <c r="I14" s="92">
        <f t="shared" si="3"/>
        <v>0</v>
      </c>
      <c r="J14" s="103">
        <f t="shared" ref="J14:L14" si="4">(J11/(100-J13))*100</f>
        <v>7.2056492289955321</v>
      </c>
      <c r="K14" s="103">
        <f t="shared" si="4"/>
        <v>7509.3381144479299</v>
      </c>
      <c r="L14" s="103">
        <f t="shared" si="4"/>
        <v>-0.56290458767238949</v>
      </c>
      <c r="M14" s="104"/>
    </row>
    <row r="15" spans="1:28" s="1" customFormat="1" ht="26.25" hidden="1" x14ac:dyDescent="0.25">
      <c r="A15" s="47"/>
      <c r="B15" s="47"/>
      <c r="C15" s="128"/>
      <c r="D15" s="94"/>
      <c r="E15" s="94"/>
      <c r="F15" s="94"/>
      <c r="G15" s="94"/>
      <c r="H15" s="94"/>
      <c r="I15" s="94"/>
      <c r="J15" s="94"/>
      <c r="K15" s="94"/>
      <c r="L15" s="94"/>
    </row>
    <row r="16" spans="1:28" s="1" customFormat="1" ht="26.25" hidden="1" x14ac:dyDescent="0.25">
      <c r="A16" s="339" t="s">
        <v>395</v>
      </c>
      <c r="B16" s="330" t="s">
        <v>396</v>
      </c>
      <c r="C16" s="78">
        <v>128</v>
      </c>
      <c r="D16" s="51">
        <v>8</v>
      </c>
      <c r="E16" s="51">
        <v>16</v>
      </c>
      <c r="F16" s="51">
        <v>56</v>
      </c>
      <c r="G16" s="51">
        <v>32</v>
      </c>
      <c r="H16" s="51">
        <v>16</v>
      </c>
      <c r="I16" s="51">
        <v>294</v>
      </c>
      <c r="J16" s="331">
        <v>314</v>
      </c>
      <c r="K16" s="331"/>
      <c r="L16" s="94"/>
    </row>
    <row r="17" spans="1:46" s="1" customFormat="1" ht="26.25" hidden="1" x14ac:dyDescent="0.25">
      <c r="A17" s="47"/>
      <c r="B17" s="330" t="s">
        <v>397</v>
      </c>
      <c r="C17" s="78">
        <v>0</v>
      </c>
      <c r="D17" s="51">
        <v>0</v>
      </c>
      <c r="E17" s="51">
        <v>0</v>
      </c>
      <c r="F17" s="51">
        <v>0</v>
      </c>
      <c r="G17" s="51">
        <v>0</v>
      </c>
      <c r="H17" s="51">
        <v>0</v>
      </c>
      <c r="I17" s="51"/>
      <c r="J17" s="332"/>
      <c r="K17" s="332"/>
      <c r="L17" s="94"/>
    </row>
    <row r="18" spans="1:46" s="197" customFormat="1" ht="26.25" x14ac:dyDescent="0.25">
      <c r="A18" s="47"/>
      <c r="B18" s="330"/>
      <c r="C18" s="333"/>
      <c r="D18" s="334"/>
      <c r="E18" s="334"/>
      <c r="F18" s="334"/>
      <c r="G18" s="334"/>
      <c r="H18" s="334"/>
      <c r="I18" s="334"/>
      <c r="J18" s="94"/>
      <c r="K18" s="94"/>
      <c r="L18" s="94"/>
    </row>
    <row r="19" spans="1:46" ht="28.5" customHeight="1" x14ac:dyDescent="0.25">
      <c r="A19" s="130" t="s">
        <v>63</v>
      </c>
      <c r="B19" s="65"/>
      <c r="C19" s="141" t="s">
        <v>64</v>
      </c>
      <c r="D19" s="133">
        <f>D11/D8</f>
        <v>0.875</v>
      </c>
      <c r="E19" s="133">
        <f>E11/E8</f>
        <v>2.7058823529411766</v>
      </c>
      <c r="F19" s="147">
        <f>F11/F8</f>
        <v>0.5423728813559322</v>
      </c>
      <c r="G19" s="147">
        <f>G11/G8</f>
        <v>0</v>
      </c>
      <c r="H19" s="147">
        <f>H11/H8</f>
        <v>0.88235294117647056</v>
      </c>
      <c r="I19" s="147"/>
      <c r="J19" s="131">
        <f>J14/J8</f>
        <v>2.508057510962594</v>
      </c>
      <c r="K19" s="131">
        <f>K14/K8</f>
        <v>554.93187366597181</v>
      </c>
      <c r="L19" s="131">
        <f>L14/L8</f>
        <v>-0.94605813054183097</v>
      </c>
      <c r="M19" s="1"/>
      <c r="N19" s="1"/>
      <c r="O19" s="1"/>
      <c r="U19"/>
      <c r="V19"/>
      <c r="W19"/>
      <c r="X19"/>
      <c r="Y19"/>
      <c r="Z19"/>
      <c r="AA19"/>
      <c r="AB19"/>
    </row>
    <row r="20" spans="1:46" ht="28.5" customHeight="1" x14ac:dyDescent="0.25">
      <c r="A20" s="1"/>
      <c r="B20" s="46"/>
      <c r="C20" s="141" t="s">
        <v>65</v>
      </c>
      <c r="D20" s="133">
        <f>D11/D9</f>
        <v>1</v>
      </c>
      <c r="E20" s="133">
        <f>E11/E9</f>
        <v>0.7281476556811346</v>
      </c>
      <c r="F20" s="133">
        <f>F11/F9</f>
        <v>0.68361461226233711</v>
      </c>
      <c r="G20" s="133"/>
      <c r="H20" s="133">
        <f>H11/H9</f>
        <v>0.89879561387740425</v>
      </c>
      <c r="I20" s="133"/>
      <c r="J20" s="100"/>
      <c r="K20" s="101"/>
      <c r="L20" s="100"/>
      <c r="M20" s="1"/>
      <c r="N20" s="1"/>
      <c r="O20" s="1"/>
      <c r="U20"/>
      <c r="V20"/>
      <c r="W20"/>
      <c r="X20"/>
      <c r="Y20"/>
      <c r="Z20"/>
      <c r="AA20"/>
      <c r="AB20"/>
    </row>
    <row r="21" spans="1:46" ht="28.5" customHeight="1" x14ac:dyDescent="0.25">
      <c r="A21" s="1"/>
      <c r="B21" s="46"/>
      <c r="C21" s="143" t="s">
        <v>66</v>
      </c>
      <c r="D21" s="144">
        <f>D14/D8</f>
        <v>1.346153846153846</v>
      </c>
      <c r="E21" s="144">
        <f>E14/E8</f>
        <v>4.1628959276018103</v>
      </c>
      <c r="F21" s="144">
        <f>F14/F8</f>
        <v>0.83441981747066485</v>
      </c>
      <c r="G21" s="144">
        <f>G14/G8</f>
        <v>0</v>
      </c>
      <c r="H21" s="144">
        <f>H14/H8</f>
        <v>1.3574660633484164</v>
      </c>
      <c r="I21" s="144"/>
      <c r="J21" s="100"/>
      <c r="K21" s="101"/>
      <c r="L21" s="100"/>
      <c r="M21" s="1"/>
      <c r="N21" s="1"/>
      <c r="O21" s="1"/>
      <c r="Q21"/>
      <c r="R21"/>
      <c r="S21"/>
      <c r="T21"/>
      <c r="U21"/>
      <c r="V21"/>
      <c r="W21"/>
      <c r="X21"/>
      <c r="Y21"/>
      <c r="Z21"/>
      <c r="AA21"/>
      <c r="AB21"/>
    </row>
    <row r="22" spans="1:46" ht="28.5" customHeight="1" thickBot="1" x14ac:dyDescent="0.3">
      <c r="A22" s="1"/>
      <c r="B22" s="46"/>
      <c r="C22" s="142" t="s">
        <v>67</v>
      </c>
      <c r="D22" s="140">
        <f>D14/D9</f>
        <v>1.5384615384615383</v>
      </c>
      <c r="E22" s="140">
        <f>E14/E9</f>
        <v>1.1202271625863611</v>
      </c>
      <c r="F22" s="140">
        <f>F14/F9</f>
        <v>1.051714788095903</v>
      </c>
      <c r="G22" s="140"/>
      <c r="H22" s="140">
        <f>H14/H9</f>
        <v>1.3827624828883143</v>
      </c>
      <c r="I22" s="140"/>
      <c r="J22" s="100"/>
      <c r="K22" s="101"/>
      <c r="L22" s="100"/>
      <c r="M22" s="1"/>
      <c r="N22" s="1"/>
      <c r="O22" s="1"/>
      <c r="Q22"/>
      <c r="R22"/>
      <c r="S22"/>
      <c r="T22"/>
      <c r="U22"/>
      <c r="V22"/>
      <c r="W22"/>
      <c r="X22"/>
      <c r="Y22"/>
      <c r="Z22"/>
      <c r="AA22"/>
      <c r="AB22"/>
    </row>
    <row r="23" spans="1:46" ht="28.5" customHeight="1" x14ac:dyDescent="0.4">
      <c r="A23" s="1"/>
      <c r="B23" s="46"/>
      <c r="C23" s="146" t="s">
        <v>44</v>
      </c>
      <c r="D23" s="134">
        <f>D14/D10</f>
        <v>0.99715099715099698</v>
      </c>
      <c r="E23" s="134">
        <f>E14/E10</f>
        <v>3.083626613038378</v>
      </c>
      <c r="F23" s="151">
        <f>F14/F10</f>
        <v>0.61808875368197402</v>
      </c>
      <c r="G23" s="151"/>
      <c r="H23" s="151">
        <f>H14/H10</f>
        <v>1.0055304172951232</v>
      </c>
      <c r="I23" s="151"/>
      <c r="J23" s="100"/>
      <c r="K23" s="101"/>
      <c r="L23" s="100"/>
      <c r="M23" s="1"/>
      <c r="N23" s="1"/>
      <c r="O23" s="1"/>
      <c r="Q23"/>
      <c r="R23"/>
      <c r="S23"/>
      <c r="T23"/>
      <c r="U23"/>
      <c r="V23"/>
      <c r="W23"/>
      <c r="X23"/>
      <c r="Y23"/>
      <c r="Z23"/>
      <c r="AA23"/>
      <c r="AB23"/>
    </row>
    <row r="24" spans="1:46" ht="28.5" customHeight="1" thickBot="1" x14ac:dyDescent="0.3">
      <c r="A24" s="1"/>
      <c r="B24" s="46"/>
      <c r="C24" s="145" t="s">
        <v>45</v>
      </c>
      <c r="D24" s="241">
        <f t="shared" ref="D24:I24" si="5">D10-D14</f>
        <v>3.0769230769232436E-2</v>
      </c>
      <c r="E24" s="242">
        <f t="shared" si="5"/>
        <v>-47.819230769230771</v>
      </c>
      <c r="F24" s="241">
        <f t="shared" si="5"/>
        <v>30.419230769230765</v>
      </c>
      <c r="G24" s="241">
        <f t="shared" si="5"/>
        <v>45.9</v>
      </c>
      <c r="H24" s="241">
        <f t="shared" si="5"/>
        <v>-0.12692307692307736</v>
      </c>
      <c r="I24" s="242">
        <f t="shared" si="5"/>
        <v>0</v>
      </c>
      <c r="J24" s="131"/>
      <c r="K24" s="131"/>
      <c r="L24" s="131"/>
      <c r="M24" s="1"/>
      <c r="N24" s="1"/>
      <c r="O24" s="1"/>
      <c r="Q24"/>
      <c r="R24"/>
      <c r="S24"/>
      <c r="T24"/>
      <c r="U24"/>
      <c r="V24"/>
      <c r="W24"/>
      <c r="X24"/>
      <c r="Y24"/>
      <c r="Z24"/>
      <c r="AA24"/>
      <c r="AB24"/>
    </row>
    <row r="25" spans="1:46" ht="31.5" customHeight="1" thickBot="1" x14ac:dyDescent="0.3">
      <c r="A25" s="367" t="s">
        <v>46</v>
      </c>
      <c r="B25" s="368"/>
      <c r="C25" s="369">
        <v>2</v>
      </c>
      <c r="D25" s="223" t="s">
        <v>76</v>
      </c>
      <c r="E25" s="191" t="s">
        <v>76</v>
      </c>
      <c r="F25" s="257" t="s">
        <v>76</v>
      </c>
      <c r="G25" s="223" t="s">
        <v>88</v>
      </c>
      <c r="H25" s="223" t="s">
        <v>76</v>
      </c>
      <c r="I25" s="180"/>
      <c r="J25" s="62"/>
      <c r="K25" s="62"/>
      <c r="L25" s="62"/>
      <c r="M25" s="1"/>
      <c r="O25" s="1"/>
      <c r="Q25" s="172"/>
      <c r="R25" s="172"/>
      <c r="AC25" s="1"/>
      <c r="AD25" s="1"/>
      <c r="AE25" s="1"/>
      <c r="AF25" s="1"/>
      <c r="AG25" s="1"/>
      <c r="AH25" s="1"/>
      <c r="AI25" s="1"/>
      <c r="AJ25" s="1"/>
      <c r="AK25" s="1"/>
      <c r="AL25" s="1"/>
      <c r="AM25" s="1"/>
      <c r="AN25" s="1"/>
      <c r="AO25" s="1"/>
      <c r="AP25" s="1"/>
      <c r="AQ25" s="1"/>
      <c r="AR25" s="1"/>
      <c r="AS25" s="1"/>
      <c r="AT25" s="1"/>
    </row>
    <row r="26" spans="1:46" s="73" customFormat="1" ht="27" thickBot="1" x14ac:dyDescent="0.45">
      <c r="A26" s="188" t="s">
        <v>110</v>
      </c>
      <c r="B26" s="189"/>
      <c r="C26" s="370"/>
      <c r="D26" s="226" t="s">
        <v>359</v>
      </c>
      <c r="E26" s="194" t="s">
        <v>318</v>
      </c>
      <c r="F26" s="226" t="s">
        <v>285</v>
      </c>
      <c r="G26" s="226" t="s">
        <v>91</v>
      </c>
      <c r="H26" s="226" t="s">
        <v>362</v>
      </c>
      <c r="I26" s="179"/>
      <c r="J26" s="186"/>
      <c r="K26" s="82"/>
      <c r="L26" s="82"/>
      <c r="M26" s="184"/>
      <c r="N26" s="184"/>
      <c r="O26" s="184"/>
      <c r="P26" s="185"/>
      <c r="Q26" s="173"/>
      <c r="R26" s="173"/>
    </row>
    <row r="27" spans="1:46" s="73" customFormat="1" ht="27" thickBot="1" x14ac:dyDescent="0.45">
      <c r="A27" s="362" t="s">
        <v>112</v>
      </c>
      <c r="B27" s="363"/>
      <c r="C27" s="370"/>
      <c r="D27" s="153"/>
      <c r="E27" s="192" t="s">
        <v>107</v>
      </c>
      <c r="F27" s="258" t="s">
        <v>360</v>
      </c>
      <c r="G27" s="153"/>
      <c r="H27" s="224" t="s">
        <v>363</v>
      </c>
      <c r="I27" s="179"/>
      <c r="J27" s="174"/>
      <c r="K27" s="174"/>
      <c r="L27" s="174"/>
      <c r="M27" s="184"/>
      <c r="N27" s="184"/>
      <c r="O27" s="184"/>
      <c r="P27" s="185"/>
      <c r="Q27" s="173"/>
      <c r="R27" s="173"/>
    </row>
    <row r="28" spans="1:46" s="73" customFormat="1" ht="27" thickBot="1" x14ac:dyDescent="0.45">
      <c r="A28" s="372" t="s">
        <v>111</v>
      </c>
      <c r="B28" s="373"/>
      <c r="C28" s="371"/>
      <c r="D28" s="225"/>
      <c r="E28" s="193"/>
      <c r="F28" s="261" t="s">
        <v>361</v>
      </c>
      <c r="G28" s="225"/>
      <c r="H28" s="224" t="s">
        <v>364</v>
      </c>
      <c r="I28" s="190"/>
      <c r="J28" s="174"/>
      <c r="K28" s="174"/>
      <c r="L28" s="174"/>
      <c r="M28" s="72"/>
      <c r="N28" s="72"/>
      <c r="O28" s="72"/>
      <c r="Q28" s="173"/>
      <c r="R28" s="173"/>
    </row>
    <row r="29" spans="1:46" ht="71.25" customHeight="1" thickBot="1" x14ac:dyDescent="0.3">
      <c r="A29" s="360" t="s">
        <v>36</v>
      </c>
      <c r="B29" s="361"/>
      <c r="C29" s="108"/>
      <c r="D29" s="187"/>
      <c r="E29" s="187"/>
      <c r="F29" s="187"/>
      <c r="G29" s="187"/>
      <c r="H29" s="187"/>
      <c r="I29" s="187"/>
      <c r="J29" s="109"/>
      <c r="K29" s="109"/>
      <c r="L29" s="110"/>
      <c r="M29" s="41" t="s">
        <v>78</v>
      </c>
      <c r="N29" s="41" t="s">
        <v>37</v>
      </c>
      <c r="O29" s="41" t="s">
        <v>79</v>
      </c>
      <c r="P29" s="86" t="s">
        <v>80</v>
      </c>
      <c r="Q29" s="172"/>
      <c r="R29" s="172"/>
      <c r="AC29" s="1"/>
      <c r="AD29" s="1"/>
      <c r="AE29" s="1"/>
      <c r="AF29" s="1"/>
      <c r="AG29" s="1"/>
      <c r="AH29" s="1"/>
      <c r="AI29" s="1"/>
      <c r="AJ29" s="1"/>
      <c r="AK29" s="1"/>
      <c r="AL29" s="1"/>
      <c r="AM29" s="1"/>
      <c r="AN29" s="1"/>
      <c r="AO29" s="1"/>
      <c r="AP29" s="1"/>
      <c r="AQ29" s="1"/>
      <c r="AR29" s="1"/>
      <c r="AS29" s="1"/>
      <c r="AT29" s="1"/>
    </row>
    <row r="30" spans="1:46" ht="63" customHeight="1" x14ac:dyDescent="0.25">
      <c r="A30" s="84"/>
      <c r="B30" s="85"/>
      <c r="C30" s="107" t="s">
        <v>84</v>
      </c>
      <c r="D30" s="69" t="s">
        <v>28</v>
      </c>
      <c r="E30" s="1"/>
      <c r="F30" s="1"/>
      <c r="G30" s="1"/>
      <c r="H30" s="1"/>
      <c r="I30" s="1"/>
      <c r="J30" s="1"/>
      <c r="K30" s="1"/>
      <c r="L30" s="1"/>
      <c r="M30" s="10"/>
      <c r="N30" s="9"/>
      <c r="O30" s="11"/>
      <c r="P30" s="10"/>
      <c r="Q30" s="345"/>
      <c r="R30" s="345"/>
      <c r="AC30" s="1"/>
      <c r="AD30" s="1"/>
      <c r="AE30" s="1"/>
      <c r="AF30" s="1"/>
      <c r="AG30" s="1"/>
      <c r="AH30" s="1"/>
      <c r="AI30" s="1"/>
      <c r="AJ30" s="1"/>
      <c r="AK30" s="1"/>
      <c r="AL30" s="1"/>
      <c r="AM30" s="1"/>
      <c r="AN30" s="1"/>
      <c r="AO30" s="1"/>
      <c r="AP30" s="1"/>
      <c r="AQ30" s="1"/>
      <c r="AR30" s="1"/>
      <c r="AS30" s="1"/>
      <c r="AT30" s="1"/>
    </row>
    <row r="31" spans="1:46" ht="30" x14ac:dyDescent="0.25">
      <c r="A31" s="350" t="s">
        <v>13</v>
      </c>
      <c r="B31" s="351"/>
      <c r="C31" s="55" t="s">
        <v>83</v>
      </c>
      <c r="D31" s="227" t="s">
        <v>73</v>
      </c>
      <c r="E31" s="205" t="s">
        <v>73</v>
      </c>
      <c r="F31" s="227" t="s">
        <v>73</v>
      </c>
      <c r="G31" s="212" t="s">
        <v>85</v>
      </c>
      <c r="H31" s="227" t="s">
        <v>73</v>
      </c>
      <c r="I31" s="213" t="s">
        <v>85</v>
      </c>
      <c r="J31" s="40"/>
      <c r="K31" s="205"/>
      <c r="L31" s="40"/>
      <c r="M31" s="3" t="s">
        <v>85</v>
      </c>
      <c r="N31" s="203" t="s">
        <v>257</v>
      </c>
      <c r="O31" s="284" t="s">
        <v>242</v>
      </c>
      <c r="P31" s="285" t="s">
        <v>87</v>
      </c>
      <c r="Q31" s="172"/>
      <c r="R31" s="172"/>
      <c r="AC31" s="1"/>
      <c r="AD31" s="1"/>
      <c r="AE31" s="1"/>
      <c r="AF31" s="1"/>
      <c r="AG31" s="1"/>
      <c r="AH31" s="1"/>
      <c r="AI31" s="1"/>
      <c r="AJ31" s="1"/>
      <c r="AK31" s="1"/>
      <c r="AL31" s="1"/>
      <c r="AM31" s="1"/>
      <c r="AN31" s="1"/>
      <c r="AO31" s="1"/>
      <c r="AP31" s="1"/>
      <c r="AQ31" s="1"/>
      <c r="AR31" s="1"/>
      <c r="AS31" s="1"/>
      <c r="AT31" s="1"/>
    </row>
    <row r="32" spans="1:46" ht="42" x14ac:dyDescent="0.25">
      <c r="A32" s="352"/>
      <c r="B32" s="351"/>
      <c r="C32" s="56" t="s">
        <v>81</v>
      </c>
      <c r="D32" s="227" t="s">
        <v>68</v>
      </c>
      <c r="E32" s="205" t="s">
        <v>68</v>
      </c>
      <c r="F32" s="227" t="s">
        <v>68</v>
      </c>
      <c r="G32" s="212" t="s">
        <v>85</v>
      </c>
      <c r="H32" s="227" t="s">
        <v>68</v>
      </c>
      <c r="I32" s="213" t="s">
        <v>85</v>
      </c>
      <c r="J32" s="34"/>
      <c r="K32" s="205"/>
      <c r="L32" s="34"/>
      <c r="M32" s="3" t="s">
        <v>85</v>
      </c>
      <c r="N32" s="304" t="s">
        <v>244</v>
      </c>
      <c r="O32" s="395" t="s">
        <v>243</v>
      </c>
      <c r="P32" s="285" t="s">
        <v>197</v>
      </c>
      <c r="Q32" s="345"/>
      <c r="R32" s="345"/>
      <c r="AC32" s="1"/>
      <c r="AD32" s="1"/>
      <c r="AE32" s="1"/>
      <c r="AF32" s="1"/>
      <c r="AG32" s="1"/>
      <c r="AH32" s="1"/>
      <c r="AI32" s="1"/>
      <c r="AJ32" s="1"/>
      <c r="AK32" s="1"/>
      <c r="AL32" s="1"/>
      <c r="AM32" s="1"/>
      <c r="AN32" s="1"/>
      <c r="AO32" s="1"/>
      <c r="AP32" s="1"/>
      <c r="AQ32" s="1"/>
      <c r="AR32" s="1"/>
      <c r="AS32" s="1"/>
      <c r="AT32" s="1"/>
    </row>
    <row r="33" spans="1:46" ht="45" x14ac:dyDescent="0.25">
      <c r="A33" s="352"/>
      <c r="B33" s="351"/>
      <c r="C33" s="55" t="s">
        <v>82</v>
      </c>
      <c r="D33" s="227" t="s">
        <v>73</v>
      </c>
      <c r="E33" s="205" t="s">
        <v>73</v>
      </c>
      <c r="F33" s="227" t="s">
        <v>73</v>
      </c>
      <c r="G33" s="212" t="s">
        <v>85</v>
      </c>
      <c r="H33" s="227" t="s">
        <v>73</v>
      </c>
      <c r="I33" s="213" t="s">
        <v>85</v>
      </c>
      <c r="J33" s="35"/>
      <c r="K33" s="81"/>
      <c r="L33" s="35"/>
      <c r="M33" s="3" t="s">
        <v>85</v>
      </c>
      <c r="N33" s="203" t="s">
        <v>258</v>
      </c>
      <c r="O33" s="376"/>
      <c r="P33" s="285" t="s">
        <v>21</v>
      </c>
      <c r="Q33" s="172"/>
      <c r="R33" s="172"/>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6"/>
      <c r="H34" s="4"/>
      <c r="I34" s="7"/>
      <c r="J34" s="4"/>
      <c r="K34" s="7"/>
      <c r="L34" s="4"/>
      <c r="M34" s="5"/>
      <c r="N34" s="5"/>
      <c r="O34" s="6"/>
      <c r="P34" s="17"/>
      <c r="Q34" s="172"/>
      <c r="R34" s="172"/>
      <c r="AC34" s="1"/>
      <c r="AD34" s="1"/>
      <c r="AE34" s="1"/>
      <c r="AF34" s="1"/>
      <c r="AG34" s="1"/>
      <c r="AH34" s="1"/>
      <c r="AI34" s="1"/>
      <c r="AJ34" s="1"/>
      <c r="AK34" s="1"/>
      <c r="AL34" s="1"/>
      <c r="AM34" s="1"/>
      <c r="AN34" s="1"/>
      <c r="AO34" s="1"/>
      <c r="AP34" s="1"/>
      <c r="AQ34" s="1"/>
      <c r="AR34" s="1"/>
      <c r="AS34" s="1"/>
      <c r="AT34" s="1"/>
    </row>
    <row r="35" spans="1:46" ht="34.5" x14ac:dyDescent="0.25">
      <c r="A35" s="1"/>
      <c r="B35" s="1"/>
      <c r="C35" s="79" t="s">
        <v>92</v>
      </c>
      <c r="D35" s="69" t="s">
        <v>28</v>
      </c>
      <c r="E35" s="1"/>
      <c r="F35" s="9"/>
      <c r="G35" s="117"/>
      <c r="H35" s="1"/>
      <c r="I35" s="9"/>
      <c r="J35" s="1"/>
      <c r="L35" s="1"/>
      <c r="M35" s="10"/>
      <c r="N35" s="10"/>
      <c r="O35" s="11"/>
      <c r="P35" s="17"/>
      <c r="Q35" s="345"/>
      <c r="R35" s="345"/>
      <c r="AC35" s="1"/>
      <c r="AD35" s="1"/>
      <c r="AE35" s="1"/>
      <c r="AF35" s="1"/>
      <c r="AG35" s="1"/>
      <c r="AH35" s="1"/>
      <c r="AI35" s="1"/>
      <c r="AJ35" s="1"/>
      <c r="AK35" s="1"/>
      <c r="AL35" s="1"/>
      <c r="AM35" s="1"/>
      <c r="AN35" s="1"/>
      <c r="AO35" s="1"/>
      <c r="AP35" s="1"/>
      <c r="AQ35" s="1"/>
      <c r="AR35" s="1"/>
      <c r="AS35" s="1"/>
      <c r="AT35" s="1"/>
    </row>
    <row r="36" spans="1:46" ht="75" x14ac:dyDescent="0.25">
      <c r="A36" s="353" t="s">
        <v>7</v>
      </c>
      <c r="B36" s="354"/>
      <c r="C36" s="218" t="s">
        <v>116</v>
      </c>
      <c r="D36" s="228" t="s">
        <v>69</v>
      </c>
      <c r="E36" s="209" t="s">
        <v>69</v>
      </c>
      <c r="F36" s="227" t="s">
        <v>69</v>
      </c>
      <c r="G36" s="212" t="s">
        <v>85</v>
      </c>
      <c r="H36" s="227" t="s">
        <v>69</v>
      </c>
      <c r="I36" s="213" t="s">
        <v>85</v>
      </c>
      <c r="J36" s="26"/>
      <c r="K36" s="80"/>
      <c r="L36" s="26"/>
      <c r="M36" s="159" t="s">
        <v>179</v>
      </c>
      <c r="N36" s="203" t="s">
        <v>93</v>
      </c>
      <c r="O36" s="251" t="s">
        <v>204</v>
      </c>
      <c r="P36" s="285" t="s">
        <v>87</v>
      </c>
      <c r="Q36" s="172"/>
      <c r="R36" s="172"/>
      <c r="AC36" s="1"/>
      <c r="AD36" s="1"/>
      <c r="AE36" s="1"/>
      <c r="AF36" s="1"/>
      <c r="AG36" s="1"/>
      <c r="AH36" s="1"/>
      <c r="AI36" s="1"/>
      <c r="AJ36" s="1"/>
      <c r="AK36" s="1"/>
      <c r="AL36" s="1"/>
      <c r="AM36" s="1"/>
      <c r="AN36" s="1"/>
      <c r="AO36" s="1"/>
      <c r="AP36" s="1"/>
      <c r="AQ36" s="1"/>
      <c r="AR36" s="1"/>
      <c r="AS36" s="1"/>
      <c r="AT36" s="1"/>
    </row>
    <row r="37" spans="1:46" ht="21" customHeight="1" x14ac:dyDescent="0.25">
      <c r="A37" s="353"/>
      <c r="B37" s="354"/>
      <c r="C37" s="218" t="s">
        <v>117</v>
      </c>
      <c r="D37" s="233" t="s">
        <v>68</v>
      </c>
      <c r="E37" s="210" t="s">
        <v>68</v>
      </c>
      <c r="F37" s="227" t="s">
        <v>68</v>
      </c>
      <c r="G37" s="213" t="s">
        <v>85</v>
      </c>
      <c r="H37" s="227" t="s">
        <v>68</v>
      </c>
      <c r="I37" s="213" t="s">
        <v>85</v>
      </c>
      <c r="J37" s="36"/>
      <c r="K37" s="80"/>
      <c r="L37" s="36"/>
      <c r="M37" s="3" t="s">
        <v>85</v>
      </c>
      <c r="N37" s="3" t="s">
        <v>85</v>
      </c>
      <c r="O37" s="395" t="s">
        <v>198</v>
      </c>
      <c r="P37" s="285" t="s">
        <v>197</v>
      </c>
      <c r="Q37" s="172"/>
      <c r="R37" s="172"/>
      <c r="AC37" s="1"/>
      <c r="AD37" s="1"/>
      <c r="AE37" s="1"/>
      <c r="AF37" s="1"/>
      <c r="AG37" s="1"/>
      <c r="AH37" s="1"/>
      <c r="AI37" s="1"/>
      <c r="AJ37" s="1"/>
      <c r="AK37" s="1"/>
      <c r="AL37" s="1"/>
      <c r="AM37" s="1"/>
      <c r="AN37" s="1"/>
      <c r="AO37" s="1"/>
      <c r="AP37" s="1"/>
      <c r="AQ37" s="1"/>
      <c r="AR37" s="1"/>
      <c r="AS37" s="1"/>
      <c r="AT37" s="1"/>
    </row>
    <row r="38" spans="1:46" ht="104.25" customHeight="1" x14ac:dyDescent="0.25">
      <c r="A38" s="353"/>
      <c r="B38" s="354"/>
      <c r="C38" s="219" t="s">
        <v>115</v>
      </c>
      <c r="D38" s="228" t="s">
        <v>73</v>
      </c>
      <c r="E38" s="209" t="s">
        <v>73</v>
      </c>
      <c r="F38" s="227" t="s">
        <v>73</v>
      </c>
      <c r="G38" s="213" t="s">
        <v>85</v>
      </c>
      <c r="H38" s="227" t="s">
        <v>73</v>
      </c>
      <c r="I38" s="213" t="s">
        <v>85</v>
      </c>
      <c r="J38" s="27"/>
      <c r="K38" s="81"/>
      <c r="L38" s="27"/>
      <c r="M38" s="3" t="s">
        <v>179</v>
      </c>
      <c r="N38" s="203" t="s">
        <v>205</v>
      </c>
      <c r="O38" s="375"/>
      <c r="P38" s="285" t="s">
        <v>87</v>
      </c>
      <c r="Q38" s="172"/>
      <c r="R38" s="172"/>
      <c r="AC38" s="1"/>
      <c r="AD38" s="1"/>
      <c r="AE38" s="1"/>
      <c r="AF38" s="1"/>
      <c r="AG38" s="1"/>
      <c r="AH38" s="1"/>
      <c r="AI38" s="1"/>
      <c r="AJ38" s="1"/>
      <c r="AK38" s="1"/>
      <c r="AL38" s="1"/>
      <c r="AM38" s="1"/>
      <c r="AN38" s="1"/>
      <c r="AO38" s="1"/>
      <c r="AP38" s="1"/>
      <c r="AQ38" s="1"/>
      <c r="AR38" s="1"/>
      <c r="AS38" s="1"/>
      <c r="AT38" s="1"/>
    </row>
    <row r="39" spans="1:46" ht="61.5" customHeight="1" x14ac:dyDescent="0.25">
      <c r="A39" s="353"/>
      <c r="B39" s="354"/>
      <c r="C39" s="221" t="s">
        <v>114</v>
      </c>
      <c r="D39" s="234" t="s">
        <v>73</v>
      </c>
      <c r="E39" s="211" t="s">
        <v>73</v>
      </c>
      <c r="F39" s="227" t="s">
        <v>73</v>
      </c>
      <c r="G39" s="213" t="s">
        <v>85</v>
      </c>
      <c r="H39" s="227" t="s">
        <v>73</v>
      </c>
      <c r="I39" s="213" t="s">
        <v>85</v>
      </c>
      <c r="J39" s="27"/>
      <c r="K39" s="80"/>
      <c r="L39" s="27"/>
      <c r="M39" s="3" t="s">
        <v>179</v>
      </c>
      <c r="N39" s="203" t="s">
        <v>206</v>
      </c>
      <c r="O39" s="376"/>
      <c r="P39" s="285" t="s">
        <v>87</v>
      </c>
      <c r="Q39" s="172"/>
      <c r="R39" s="172"/>
      <c r="AC39" s="1"/>
      <c r="AD39" s="1"/>
      <c r="AE39" s="1"/>
      <c r="AF39" s="1"/>
      <c r="AG39" s="1"/>
      <c r="AH39" s="1"/>
      <c r="AI39" s="1"/>
      <c r="AJ39" s="1"/>
      <c r="AK39" s="1"/>
      <c r="AL39" s="1"/>
      <c r="AM39" s="1"/>
      <c r="AN39" s="1"/>
      <c r="AO39" s="1"/>
      <c r="AP39" s="1"/>
      <c r="AQ39" s="1"/>
      <c r="AR39" s="1"/>
      <c r="AS39" s="1"/>
      <c r="AT39" s="1"/>
    </row>
    <row r="40" spans="1:46" ht="54.75" customHeight="1" x14ac:dyDescent="0.25">
      <c r="A40" s="353"/>
      <c r="B40" s="354"/>
      <c r="C40" s="220" t="s">
        <v>113</v>
      </c>
      <c r="D40" s="227" t="s">
        <v>69</v>
      </c>
      <c r="E40" s="205" t="s">
        <v>73</v>
      </c>
      <c r="F40" s="227" t="s">
        <v>73</v>
      </c>
      <c r="G40" s="213" t="s">
        <v>85</v>
      </c>
      <c r="H40" s="227" t="s">
        <v>73</v>
      </c>
      <c r="I40" s="213" t="s">
        <v>85</v>
      </c>
      <c r="J40" s="28"/>
      <c r="K40" s="80"/>
      <c r="L40" s="28"/>
      <c r="M40" s="3" t="s">
        <v>211</v>
      </c>
      <c r="N40" s="159" t="s">
        <v>374</v>
      </c>
      <c r="O40" s="251" t="s">
        <v>151</v>
      </c>
      <c r="P40" s="285" t="s">
        <v>87</v>
      </c>
      <c r="Q40" s="172"/>
      <c r="R40" s="172"/>
      <c r="AC40" s="1"/>
      <c r="AD40" s="1"/>
      <c r="AE40" s="1"/>
      <c r="AF40" s="1"/>
      <c r="AG40" s="1"/>
      <c r="AH40" s="1"/>
      <c r="AI40" s="1"/>
      <c r="AJ40" s="1"/>
      <c r="AK40" s="1"/>
      <c r="AL40" s="1"/>
      <c r="AM40" s="1"/>
      <c r="AN40" s="1"/>
      <c r="AO40" s="1"/>
      <c r="AP40" s="1"/>
      <c r="AQ40" s="1"/>
      <c r="AR40" s="1"/>
      <c r="AS40" s="1"/>
      <c r="AT40" s="1"/>
    </row>
    <row r="41" spans="1:46" ht="21" customHeight="1" x14ac:dyDescent="0.25">
      <c r="A41" s="177"/>
      <c r="B41" s="195"/>
      <c r="C41" s="83"/>
      <c r="D41" s="198"/>
      <c r="E41" s="198"/>
      <c r="F41" s="198"/>
      <c r="G41" s="199"/>
      <c r="H41" s="198"/>
      <c r="I41" s="199"/>
      <c r="J41" s="196"/>
      <c r="K41" s="183"/>
      <c r="L41" s="196"/>
      <c r="M41" s="200"/>
      <c r="N41" s="200"/>
      <c r="O41" s="201"/>
      <c r="P41" s="6"/>
      <c r="Q41" s="172"/>
      <c r="R41" s="172"/>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9" t="s">
        <v>41</v>
      </c>
      <c r="E42" s="8"/>
      <c r="F42" s="17"/>
      <c r="G42" s="11"/>
      <c r="H42" s="8"/>
      <c r="I42" s="6"/>
      <c r="J42" s="8"/>
      <c r="L42" s="8"/>
      <c r="M42" s="5"/>
      <c r="N42" s="5"/>
      <c r="O42" s="5"/>
      <c r="P42" s="17"/>
      <c r="Q42" s="172"/>
      <c r="R42" s="172"/>
      <c r="AC42" s="1"/>
      <c r="AD42" s="1"/>
      <c r="AE42" s="1"/>
      <c r="AF42" s="1"/>
      <c r="AG42" s="1"/>
      <c r="AH42" s="1"/>
      <c r="AI42" s="1"/>
      <c r="AJ42" s="1"/>
      <c r="AK42" s="1"/>
      <c r="AL42" s="1"/>
      <c r="AM42" s="1"/>
      <c r="AN42" s="1"/>
      <c r="AO42" s="1"/>
      <c r="AP42" s="1"/>
      <c r="AQ42" s="1"/>
      <c r="AR42" s="1"/>
      <c r="AS42" s="1"/>
      <c r="AT42" s="1"/>
    </row>
    <row r="43" spans="1:46" ht="21" customHeight="1" x14ac:dyDescent="0.25">
      <c r="A43" s="353" t="s">
        <v>3</v>
      </c>
      <c r="B43" s="354"/>
      <c r="C43" s="59" t="s">
        <v>4</v>
      </c>
      <c r="D43" s="228" t="s">
        <v>68</v>
      </c>
      <c r="E43" s="209" t="s">
        <v>68</v>
      </c>
      <c r="F43" s="227" t="s">
        <v>68</v>
      </c>
      <c r="G43" s="212" t="s">
        <v>85</v>
      </c>
      <c r="H43" s="227" t="s">
        <v>68</v>
      </c>
      <c r="I43" s="213" t="s">
        <v>85</v>
      </c>
      <c r="J43" s="164"/>
      <c r="K43" s="165"/>
      <c r="L43" s="164"/>
      <c r="M43" s="3" t="s">
        <v>85</v>
      </c>
      <c r="N43" s="29" t="s">
        <v>85</v>
      </c>
      <c r="O43" s="252" t="s">
        <v>94</v>
      </c>
      <c r="P43" s="290" t="s">
        <v>24</v>
      </c>
      <c r="Q43" s="172"/>
      <c r="R43" s="172"/>
      <c r="AC43" s="1"/>
      <c r="AD43" s="1"/>
      <c r="AE43" s="1"/>
      <c r="AF43" s="1"/>
      <c r="AG43" s="1"/>
      <c r="AH43" s="1"/>
      <c r="AI43" s="1"/>
      <c r="AJ43" s="1"/>
      <c r="AK43" s="1"/>
      <c r="AL43" s="1"/>
      <c r="AM43" s="1"/>
      <c r="AN43" s="1"/>
      <c r="AO43" s="1"/>
      <c r="AP43" s="1"/>
      <c r="AQ43" s="1"/>
      <c r="AR43" s="1"/>
      <c r="AS43" s="1"/>
      <c r="AT43" s="1"/>
    </row>
    <row r="44" spans="1:46" ht="21" customHeight="1" x14ac:dyDescent="0.25">
      <c r="A44" s="353"/>
      <c r="B44" s="354"/>
      <c r="C44" s="83" t="s">
        <v>10</v>
      </c>
      <c r="D44" s="228" t="s">
        <v>138</v>
      </c>
      <c r="E44" s="209" t="s">
        <v>138</v>
      </c>
      <c r="F44" s="228" t="s">
        <v>138</v>
      </c>
      <c r="G44" s="212" t="s">
        <v>138</v>
      </c>
      <c r="H44" s="228" t="s">
        <v>138</v>
      </c>
      <c r="I44" s="213" t="s">
        <v>138</v>
      </c>
      <c r="J44" s="164"/>
      <c r="K44" s="165"/>
      <c r="L44" s="164"/>
      <c r="M44" s="3" t="s">
        <v>85</v>
      </c>
      <c r="N44" s="29" t="s">
        <v>85</v>
      </c>
      <c r="O44" s="252" t="s">
        <v>207</v>
      </c>
      <c r="P44" s="290" t="s">
        <v>197</v>
      </c>
      <c r="Q44" s="172"/>
      <c r="R44" s="172"/>
      <c r="AC44" s="1"/>
      <c r="AD44" s="1"/>
      <c r="AE44" s="1"/>
      <c r="AF44" s="1"/>
      <c r="AG44" s="1"/>
      <c r="AH44" s="1"/>
      <c r="AI44" s="1"/>
      <c r="AJ44" s="1"/>
      <c r="AK44" s="1"/>
      <c r="AL44" s="1"/>
      <c r="AM44" s="1"/>
      <c r="AN44" s="1"/>
      <c r="AO44" s="1"/>
      <c r="AP44" s="1"/>
      <c r="AQ44" s="1"/>
      <c r="AR44" s="1"/>
      <c r="AS44" s="1"/>
      <c r="AT44" s="1"/>
    </row>
    <row r="45" spans="1:46" ht="30" x14ac:dyDescent="0.25">
      <c r="A45" s="353"/>
      <c r="B45" s="354"/>
      <c r="C45" s="305" t="str">
        <f>C60</f>
        <v>Others Quota</v>
      </c>
      <c r="D45" s="228" t="s">
        <v>73</v>
      </c>
      <c r="E45" s="209" t="s">
        <v>73</v>
      </c>
      <c r="F45" s="227" t="s">
        <v>73</v>
      </c>
      <c r="G45" s="212" t="s">
        <v>85</v>
      </c>
      <c r="H45" s="227" t="s">
        <v>73</v>
      </c>
      <c r="I45" s="213" t="s">
        <v>85</v>
      </c>
      <c r="J45" s="164"/>
      <c r="K45" s="166"/>
      <c r="L45" s="164"/>
      <c r="M45" s="3" t="s">
        <v>85</v>
      </c>
      <c r="N45" s="203" t="s">
        <v>249</v>
      </c>
      <c r="O45" s="252" t="s">
        <v>120</v>
      </c>
      <c r="P45" s="290" t="s">
        <v>169</v>
      </c>
      <c r="Q45" s="172"/>
      <c r="R45" s="172"/>
      <c r="AC45" s="1"/>
      <c r="AD45" s="1"/>
      <c r="AE45" s="1"/>
      <c r="AF45" s="1"/>
      <c r="AG45" s="1"/>
      <c r="AH45" s="1"/>
      <c r="AI45" s="1"/>
      <c r="AJ45" s="1"/>
      <c r="AK45" s="1"/>
      <c r="AL45" s="1"/>
      <c r="AM45" s="1"/>
      <c r="AN45" s="1"/>
      <c r="AO45" s="1"/>
      <c r="AP45" s="1"/>
      <c r="AQ45" s="1"/>
      <c r="AR45" s="1"/>
      <c r="AS45" s="1"/>
      <c r="AT45" s="1"/>
    </row>
    <row r="46" spans="1:46" ht="30" x14ac:dyDescent="0.25">
      <c r="A46" s="353"/>
      <c r="B46" s="354"/>
      <c r="C46" s="305" t="s">
        <v>278</v>
      </c>
      <c r="D46" s="228" t="s">
        <v>73</v>
      </c>
      <c r="E46" s="209" t="s">
        <v>73</v>
      </c>
      <c r="F46" s="228" t="s">
        <v>73</v>
      </c>
      <c r="G46" s="213" t="s">
        <v>85</v>
      </c>
      <c r="H46" s="227" t="s">
        <v>73</v>
      </c>
      <c r="I46" s="213" t="s">
        <v>85</v>
      </c>
      <c r="J46" s="306"/>
      <c r="K46" s="166"/>
      <c r="L46" s="306"/>
      <c r="M46" s="3" t="s">
        <v>85</v>
      </c>
      <c r="N46" s="203" t="s">
        <v>279</v>
      </c>
      <c r="O46" s="251" t="s">
        <v>253</v>
      </c>
      <c r="P46" s="308" t="s">
        <v>169</v>
      </c>
      <c r="Q46" s="172"/>
      <c r="R46" s="172"/>
      <c r="AC46" s="1"/>
      <c r="AD46" s="1"/>
      <c r="AE46" s="1"/>
      <c r="AF46" s="1"/>
      <c r="AG46" s="1"/>
      <c r="AH46" s="1"/>
      <c r="AI46" s="1"/>
      <c r="AJ46" s="1"/>
      <c r="AK46" s="1"/>
      <c r="AL46" s="1"/>
      <c r="AM46" s="1"/>
      <c r="AN46" s="1"/>
      <c r="AO46" s="1"/>
      <c r="AP46" s="1"/>
      <c r="AQ46" s="1"/>
      <c r="AR46" s="1"/>
      <c r="AS46" s="1"/>
      <c r="AT46" s="1"/>
    </row>
    <row r="47" spans="1:46" ht="60" x14ac:dyDescent="0.25">
      <c r="A47" s="353"/>
      <c r="B47" s="354"/>
      <c r="C47" s="309" t="str">
        <f t="shared" ref="C47:C48" si="6">C61</f>
        <v>Remove TAC</v>
      </c>
      <c r="D47" s="228" t="s">
        <v>69</v>
      </c>
      <c r="E47" s="209" t="s">
        <v>69</v>
      </c>
      <c r="F47" s="227" t="s">
        <v>69</v>
      </c>
      <c r="G47" s="212" t="s">
        <v>85</v>
      </c>
      <c r="H47" s="227" t="s">
        <v>69</v>
      </c>
      <c r="I47" s="213" t="s">
        <v>85</v>
      </c>
      <c r="J47" s="164"/>
      <c r="K47" s="165"/>
      <c r="L47" s="164"/>
      <c r="M47" s="3" t="s">
        <v>85</v>
      </c>
      <c r="N47" s="203" t="s">
        <v>157</v>
      </c>
      <c r="O47" s="251" t="s">
        <v>343</v>
      </c>
      <c r="P47" s="290" t="s">
        <v>169</v>
      </c>
      <c r="Q47" s="172"/>
      <c r="R47" s="172"/>
      <c r="AC47" s="1"/>
      <c r="AD47" s="1"/>
      <c r="AE47" s="1"/>
      <c r="AF47" s="1"/>
      <c r="AG47" s="1"/>
      <c r="AH47" s="1"/>
      <c r="AI47" s="1"/>
      <c r="AJ47" s="1"/>
      <c r="AK47" s="1"/>
      <c r="AL47" s="1"/>
      <c r="AM47" s="1"/>
      <c r="AN47" s="1"/>
      <c r="AO47" s="1"/>
      <c r="AP47" s="1"/>
      <c r="AQ47" s="1"/>
      <c r="AR47" s="1"/>
      <c r="AS47" s="1"/>
      <c r="AT47" s="1"/>
    </row>
    <row r="48" spans="1:46" ht="45" x14ac:dyDescent="0.25">
      <c r="A48" s="353"/>
      <c r="B48" s="354"/>
      <c r="C48" s="305" t="str">
        <f t="shared" si="6"/>
        <v xml:space="preserve">Merge TAC regions </v>
      </c>
      <c r="D48" s="228" t="s">
        <v>73</v>
      </c>
      <c r="E48" s="209" t="s">
        <v>73</v>
      </c>
      <c r="F48" s="227" t="s">
        <v>73</v>
      </c>
      <c r="G48" s="212" t="s">
        <v>85</v>
      </c>
      <c r="H48" s="227" t="s">
        <v>73</v>
      </c>
      <c r="I48" s="213" t="s">
        <v>85</v>
      </c>
      <c r="J48" s="164"/>
      <c r="K48" s="165"/>
      <c r="L48" s="164"/>
      <c r="M48" s="3" t="s">
        <v>85</v>
      </c>
      <c r="N48" s="203" t="s">
        <v>155</v>
      </c>
      <c r="O48" s="251" t="s">
        <v>344</v>
      </c>
      <c r="P48" s="290" t="s">
        <v>169</v>
      </c>
      <c r="Q48" s="172"/>
      <c r="R48" s="172"/>
      <c r="AC48" s="1"/>
      <c r="AD48" s="1"/>
      <c r="AE48" s="1"/>
      <c r="AF48" s="1"/>
      <c r="AG48" s="1"/>
      <c r="AH48" s="1"/>
      <c r="AI48" s="1"/>
      <c r="AJ48" s="1"/>
      <c r="AK48" s="1"/>
      <c r="AL48" s="1"/>
      <c r="AM48" s="1"/>
      <c r="AN48" s="1"/>
      <c r="AO48" s="1"/>
      <c r="AP48" s="1"/>
      <c r="AQ48" s="1"/>
      <c r="AR48" s="1"/>
      <c r="AS48" s="1"/>
      <c r="AT48" s="1"/>
    </row>
    <row r="49" spans="1:46" ht="18.75" x14ac:dyDescent="0.25">
      <c r="A49" s="1"/>
      <c r="B49" s="1"/>
      <c r="C49" s="1"/>
      <c r="D49" s="1"/>
      <c r="E49" s="1"/>
      <c r="F49" s="6"/>
      <c r="G49" s="122"/>
      <c r="H49" s="1"/>
      <c r="I49" s="6"/>
      <c r="J49" s="1"/>
      <c r="K49" s="6"/>
      <c r="L49" s="1"/>
      <c r="M49" s="5"/>
      <c r="N49" s="5"/>
      <c r="O49" s="5"/>
      <c r="P49" s="17"/>
      <c r="Q49" s="172"/>
      <c r="R49" s="172"/>
      <c r="AC49" s="1"/>
      <c r="AD49" s="1"/>
      <c r="AE49" s="1"/>
      <c r="AF49" s="1"/>
      <c r="AG49" s="1"/>
      <c r="AH49" s="1"/>
      <c r="AI49" s="1"/>
      <c r="AJ49" s="1"/>
      <c r="AK49" s="1"/>
      <c r="AL49" s="1"/>
      <c r="AM49" s="1"/>
      <c r="AN49" s="1"/>
      <c r="AO49" s="1"/>
      <c r="AP49" s="1"/>
      <c r="AQ49" s="1"/>
      <c r="AR49" s="1"/>
      <c r="AS49" s="1"/>
      <c r="AT49" s="1"/>
    </row>
    <row r="50" spans="1:46" ht="34.5" customHeight="1" x14ac:dyDescent="0.25">
      <c r="A50" s="1"/>
      <c r="B50" s="1"/>
      <c r="C50" s="79" t="s">
        <v>38</v>
      </c>
      <c r="D50" s="70" t="s">
        <v>40</v>
      </c>
      <c r="E50" s="37"/>
      <c r="F50" s="7"/>
      <c r="G50" s="121"/>
      <c r="H50" s="37"/>
      <c r="I50" s="7"/>
      <c r="J50" s="37"/>
      <c r="L50" s="37"/>
      <c r="M50" s="5"/>
      <c r="N50" s="5"/>
      <c r="O50" s="5"/>
      <c r="P50" s="17"/>
      <c r="Q50" s="172"/>
      <c r="R50" s="172"/>
      <c r="AC50" s="1"/>
      <c r="AD50" s="1"/>
      <c r="AE50" s="1"/>
      <c r="AF50" s="1"/>
      <c r="AG50" s="1"/>
      <c r="AH50" s="1"/>
      <c r="AI50" s="1"/>
      <c r="AJ50" s="1"/>
      <c r="AK50" s="1"/>
      <c r="AL50" s="1"/>
      <c r="AM50" s="1"/>
      <c r="AN50" s="1"/>
      <c r="AO50" s="1"/>
      <c r="AP50" s="1"/>
      <c r="AQ50" s="1"/>
      <c r="AR50" s="1"/>
      <c r="AS50" s="1"/>
      <c r="AT50" s="1"/>
    </row>
    <row r="51" spans="1:46" ht="30" x14ac:dyDescent="0.25">
      <c r="A51" s="353" t="s">
        <v>2</v>
      </c>
      <c r="B51" s="354"/>
      <c r="C51" s="234" t="s">
        <v>14</v>
      </c>
      <c r="D51" s="234" t="s">
        <v>69</v>
      </c>
      <c r="E51" s="211" t="s">
        <v>69</v>
      </c>
      <c r="F51" s="227" t="s">
        <v>69</v>
      </c>
      <c r="G51" s="212" t="s">
        <v>85</v>
      </c>
      <c r="H51" s="227" t="s">
        <v>69</v>
      </c>
      <c r="I51" s="213" t="s">
        <v>85</v>
      </c>
      <c r="J51" s="269"/>
      <c r="K51" s="165"/>
      <c r="L51" s="269"/>
      <c r="M51" s="3" t="s">
        <v>85</v>
      </c>
      <c r="N51" s="203" t="s">
        <v>208</v>
      </c>
      <c r="O51" s="252" t="s">
        <v>216</v>
      </c>
      <c r="P51" s="290" t="s">
        <v>24</v>
      </c>
      <c r="Q51" s="172"/>
      <c r="R51" s="172"/>
      <c r="AC51" s="1"/>
      <c r="AD51" s="1"/>
      <c r="AE51" s="1"/>
      <c r="AF51" s="1"/>
      <c r="AG51" s="1"/>
      <c r="AH51" s="1"/>
      <c r="AI51" s="1"/>
      <c r="AJ51" s="1"/>
      <c r="AK51" s="1"/>
      <c r="AL51" s="1"/>
      <c r="AM51" s="1"/>
      <c r="AN51" s="1"/>
      <c r="AO51" s="1"/>
      <c r="AP51" s="1"/>
      <c r="AQ51" s="1"/>
      <c r="AR51" s="1"/>
      <c r="AS51" s="1"/>
      <c r="AT51" s="1"/>
    </row>
    <row r="52" spans="1:46" s="1" customFormat="1" ht="30" x14ac:dyDescent="0.25">
      <c r="A52" s="353"/>
      <c r="B52" s="354"/>
      <c r="C52" s="270" t="s">
        <v>30</v>
      </c>
      <c r="D52" s="227" t="s">
        <v>196</v>
      </c>
      <c r="E52" s="205" t="s">
        <v>196</v>
      </c>
      <c r="F52" s="227" t="s">
        <v>196</v>
      </c>
      <c r="G52" s="212" t="s">
        <v>85</v>
      </c>
      <c r="H52" s="227" t="s">
        <v>196</v>
      </c>
      <c r="I52" s="212" t="s">
        <v>85</v>
      </c>
      <c r="J52" s="269"/>
      <c r="K52" s="166"/>
      <c r="L52" s="269"/>
      <c r="M52" s="3" t="s">
        <v>85</v>
      </c>
      <c r="N52" s="159" t="s">
        <v>123</v>
      </c>
      <c r="O52" s="285" t="s">
        <v>209</v>
      </c>
      <c r="P52" s="290" t="s">
        <v>24</v>
      </c>
      <c r="Q52" s="172"/>
      <c r="R52" s="172"/>
    </row>
    <row r="53" spans="1:46" s="1" customFormat="1" ht="30" x14ac:dyDescent="0.25">
      <c r="A53" s="353"/>
      <c r="B53" s="354"/>
      <c r="C53" s="271" t="s">
        <v>31</v>
      </c>
      <c r="D53" s="227" t="s">
        <v>73</v>
      </c>
      <c r="E53" s="205" t="s">
        <v>73</v>
      </c>
      <c r="F53" s="227" t="s">
        <v>73</v>
      </c>
      <c r="G53" s="212" t="s">
        <v>85</v>
      </c>
      <c r="H53" s="227" t="s">
        <v>73</v>
      </c>
      <c r="I53" s="212" t="s">
        <v>85</v>
      </c>
      <c r="J53" s="269"/>
      <c r="K53" s="217"/>
      <c r="L53" s="269"/>
      <c r="M53" s="283" t="s">
        <v>85</v>
      </c>
      <c r="N53" s="267" t="s">
        <v>376</v>
      </c>
      <c r="O53" s="293" t="s">
        <v>210</v>
      </c>
      <c r="P53" s="293" t="s">
        <v>24</v>
      </c>
      <c r="Q53" s="172"/>
      <c r="R53" s="172"/>
    </row>
    <row r="54" spans="1:46" s="1" customFormat="1" ht="21" customHeight="1" x14ac:dyDescent="0.25">
      <c r="A54" s="353"/>
      <c r="B54" s="354"/>
      <c r="C54" s="153"/>
      <c r="D54" s="259"/>
      <c r="E54" s="259"/>
      <c r="F54" s="259"/>
      <c r="G54" s="259"/>
      <c r="H54" s="259"/>
      <c r="I54" s="259"/>
      <c r="J54" s="272"/>
      <c r="K54" s="263"/>
      <c r="L54" s="272"/>
      <c r="M54" s="264"/>
      <c r="N54" s="264"/>
      <c r="O54" s="273"/>
      <c r="P54" s="273"/>
      <c r="Q54" s="172"/>
      <c r="R54" s="172"/>
    </row>
    <row r="55" spans="1:46" s="1" customFormat="1" ht="21" customHeight="1" x14ac:dyDescent="0.35">
      <c r="A55" s="353"/>
      <c r="B55" s="354"/>
      <c r="C55" s="215"/>
      <c r="D55" s="259"/>
      <c r="E55" s="259"/>
      <c r="F55" s="259"/>
      <c r="G55" s="259"/>
      <c r="H55" s="259"/>
      <c r="I55" s="259"/>
      <c r="J55" s="262"/>
      <c r="K55" s="263"/>
      <c r="L55" s="262"/>
      <c r="M55" s="264"/>
      <c r="N55" s="264"/>
      <c r="O55" s="265"/>
      <c r="P55" s="266"/>
      <c r="Q55" s="172"/>
      <c r="R55" s="172"/>
    </row>
    <row r="56" spans="1:46" ht="21.75" thickBot="1" x14ac:dyDescent="0.3">
      <c r="A56" s="1"/>
      <c r="B56" s="1"/>
      <c r="C56" s="4"/>
      <c r="D56" s="4"/>
      <c r="E56" s="4"/>
      <c r="F56" s="6"/>
      <c r="G56" s="16"/>
      <c r="H56" s="4"/>
      <c r="I56" s="6"/>
      <c r="J56" s="4"/>
      <c r="K56" s="16"/>
      <c r="L56" s="4"/>
      <c r="M56" s="5"/>
      <c r="N56" s="5"/>
      <c r="O56" s="16"/>
      <c r="Q56" s="172"/>
      <c r="R56" s="172"/>
      <c r="AC56" s="1"/>
      <c r="AD56" s="1"/>
      <c r="AE56" s="1"/>
      <c r="AF56" s="1"/>
      <c r="AG56" s="1"/>
      <c r="AH56" s="1"/>
      <c r="AI56" s="1"/>
      <c r="AJ56" s="1"/>
      <c r="AK56" s="1"/>
      <c r="AL56" s="1"/>
      <c r="AM56" s="1"/>
      <c r="AN56" s="1"/>
      <c r="AO56" s="1"/>
      <c r="AP56" s="1"/>
      <c r="AQ56" s="1"/>
      <c r="AR56" s="1"/>
      <c r="AS56" s="1"/>
      <c r="AT56" s="1"/>
    </row>
    <row r="57" spans="1:46" ht="102.4" customHeight="1" thickBot="1" x14ac:dyDescent="0.3">
      <c r="A57" s="348" t="s">
        <v>246</v>
      </c>
      <c r="B57" s="349"/>
      <c r="C57" s="349"/>
      <c r="D57" s="392" t="s">
        <v>328</v>
      </c>
      <c r="E57" s="393"/>
      <c r="F57" s="393"/>
      <c r="G57" s="393"/>
      <c r="H57" s="393"/>
      <c r="I57" s="394"/>
      <c r="J57" s="123"/>
      <c r="K57" s="111"/>
      <c r="L57" s="176"/>
      <c r="M57" s="32"/>
      <c r="N57" s="32"/>
      <c r="O57" s="32"/>
      <c r="P57" s="32"/>
      <c r="Q57" s="345"/>
      <c r="R57" s="345"/>
      <c r="AC57" s="1"/>
      <c r="AD57" s="1"/>
      <c r="AE57" s="1"/>
      <c r="AF57" s="1"/>
      <c r="AG57" s="1"/>
      <c r="AH57" s="1"/>
      <c r="AI57" s="1"/>
      <c r="AJ57" s="1"/>
      <c r="AK57" s="1"/>
      <c r="AL57" s="1"/>
      <c r="AM57" s="1"/>
      <c r="AN57" s="1"/>
      <c r="AO57" s="1"/>
      <c r="AP57" s="1"/>
      <c r="AQ57" s="1"/>
      <c r="AR57" s="1"/>
      <c r="AS57" s="1"/>
      <c r="AT57" s="1"/>
    </row>
    <row r="58" spans="1:46" ht="23.25" hidden="1" x14ac:dyDescent="0.35">
      <c r="A58" s="19"/>
      <c r="B58" s="20"/>
      <c r="C58" s="6"/>
      <c r="D58" s="6"/>
      <c r="E58" s="6"/>
      <c r="F58" s="5"/>
      <c r="G58" s="120"/>
      <c r="H58" s="6"/>
      <c r="I58" s="5"/>
      <c r="J58" s="6"/>
      <c r="K58" s="5"/>
      <c r="L58" s="6"/>
      <c r="M58" s="5"/>
      <c r="N58" s="5"/>
      <c r="O58" s="5"/>
      <c r="Q58" s="172"/>
      <c r="R58" s="172"/>
      <c r="AC58" s="1"/>
      <c r="AD58" s="1"/>
      <c r="AE58" s="1"/>
      <c r="AF58" s="1"/>
      <c r="AG58" s="1"/>
      <c r="AH58" s="1"/>
      <c r="AI58" s="1"/>
      <c r="AJ58" s="1"/>
      <c r="AK58" s="1"/>
      <c r="AL58" s="1"/>
      <c r="AM58" s="1"/>
      <c r="AN58" s="1"/>
      <c r="AO58" s="1"/>
      <c r="AP58" s="1"/>
      <c r="AQ58" s="1"/>
      <c r="AR58" s="1"/>
      <c r="AS58" s="1"/>
      <c r="AT58" s="1"/>
    </row>
    <row r="59" spans="1:46" ht="21" hidden="1" x14ac:dyDescent="0.25">
      <c r="A59" s="1"/>
      <c r="B59" s="1"/>
      <c r="C59" s="17"/>
      <c r="D59" s="71" t="s">
        <v>39</v>
      </c>
      <c r="E59" s="17"/>
      <c r="F59" s="7"/>
      <c r="G59" s="121"/>
      <c r="H59" s="17"/>
      <c r="I59" s="7"/>
      <c r="J59" s="17"/>
      <c r="L59" s="17"/>
      <c r="M59" s="5"/>
      <c r="N59" s="5"/>
      <c r="O59" s="17"/>
      <c r="Q59" s="172"/>
      <c r="R59" s="172"/>
      <c r="AC59" s="1"/>
      <c r="AD59" s="1"/>
      <c r="AE59" s="1"/>
      <c r="AF59" s="1"/>
      <c r="AG59" s="1"/>
      <c r="AH59" s="1"/>
      <c r="AI59" s="1"/>
      <c r="AJ59" s="1"/>
      <c r="AK59" s="1"/>
      <c r="AL59" s="1"/>
      <c r="AM59" s="1"/>
      <c r="AN59" s="1"/>
      <c r="AO59" s="1"/>
      <c r="AP59" s="1"/>
      <c r="AQ59" s="1"/>
      <c r="AR59" s="1"/>
      <c r="AS59" s="1"/>
      <c r="AT59" s="1"/>
    </row>
    <row r="60" spans="1:46" ht="21" hidden="1" customHeight="1" x14ac:dyDescent="0.25">
      <c r="A60" s="346" t="s">
        <v>32</v>
      </c>
      <c r="B60" s="347"/>
      <c r="C60" s="42" t="s">
        <v>11</v>
      </c>
      <c r="D60" s="13" t="s">
        <v>70</v>
      </c>
      <c r="E60" s="13" t="s">
        <v>70</v>
      </c>
      <c r="F60" s="153" t="s">
        <v>70</v>
      </c>
      <c r="G60" s="43"/>
      <c r="H60" s="153" t="s">
        <v>70</v>
      </c>
      <c r="I60" s="45"/>
      <c r="J60" s="13"/>
      <c r="K60" s="80"/>
      <c r="L60" s="13"/>
      <c r="M60" s="15"/>
      <c r="N60" s="30"/>
      <c r="P60" s="68"/>
      <c r="Q60" s="172"/>
      <c r="R60" s="172"/>
      <c r="AC60" s="1"/>
      <c r="AD60" s="1"/>
      <c r="AE60" s="1"/>
      <c r="AF60" s="1"/>
      <c r="AG60" s="1"/>
      <c r="AH60" s="1"/>
      <c r="AI60" s="1"/>
      <c r="AJ60" s="1"/>
      <c r="AK60" s="1"/>
      <c r="AL60" s="1"/>
      <c r="AM60" s="1"/>
      <c r="AN60" s="1"/>
      <c r="AO60" s="1"/>
      <c r="AP60" s="1"/>
      <c r="AQ60" s="1"/>
      <c r="AR60" s="1"/>
      <c r="AS60" s="1"/>
      <c r="AT60" s="1"/>
    </row>
    <row r="61" spans="1:46" ht="21" hidden="1" customHeight="1" x14ac:dyDescent="0.25">
      <c r="A61" s="346"/>
      <c r="B61" s="347"/>
      <c r="C61" s="59" t="s">
        <v>5</v>
      </c>
      <c r="D61" s="38"/>
      <c r="E61" s="38"/>
      <c r="F61" s="77"/>
      <c r="G61" s="44"/>
      <c r="H61" s="153"/>
      <c r="I61" s="118"/>
      <c r="J61" s="38"/>
      <c r="K61" s="81"/>
      <c r="L61" s="38"/>
      <c r="M61" s="21"/>
      <c r="N61" s="31"/>
      <c r="O61" s="2"/>
      <c r="P61" s="68"/>
      <c r="Q61" s="172"/>
      <c r="R61" s="172"/>
      <c r="AC61" s="1"/>
      <c r="AD61" s="1"/>
      <c r="AE61" s="1"/>
      <c r="AF61" s="1"/>
      <c r="AG61" s="1"/>
      <c r="AH61" s="1"/>
      <c r="AI61" s="1"/>
      <c r="AJ61" s="1"/>
      <c r="AK61" s="1"/>
      <c r="AL61" s="1"/>
      <c r="AM61" s="1"/>
      <c r="AN61" s="1"/>
      <c r="AO61" s="1"/>
      <c r="AP61" s="1"/>
      <c r="AQ61" s="1"/>
      <c r="AR61" s="1"/>
      <c r="AS61" s="1"/>
      <c r="AT61" s="1"/>
    </row>
    <row r="62" spans="1:46" ht="21" hidden="1" customHeight="1" x14ac:dyDescent="0.25">
      <c r="A62" s="346"/>
      <c r="B62" s="347"/>
      <c r="C62" s="59" t="s">
        <v>6</v>
      </c>
      <c r="D62" s="12"/>
      <c r="E62" s="12"/>
      <c r="F62" s="153"/>
      <c r="G62" s="43"/>
      <c r="H62" s="153"/>
      <c r="I62" s="119"/>
      <c r="J62" s="12"/>
      <c r="K62" s="80"/>
      <c r="L62" s="12"/>
      <c r="M62" s="15"/>
      <c r="N62" s="30"/>
      <c r="O62" s="18"/>
      <c r="P62" s="68"/>
      <c r="Q62" s="172"/>
      <c r="R62" s="172"/>
      <c r="AC62" s="1"/>
      <c r="AD62" s="1"/>
      <c r="AE62" s="1"/>
      <c r="AF62" s="1"/>
      <c r="AG62" s="1"/>
      <c r="AH62" s="1"/>
      <c r="AI62" s="1"/>
      <c r="AJ62" s="1"/>
      <c r="AK62" s="1"/>
      <c r="AL62" s="1"/>
      <c r="AM62" s="1"/>
      <c r="AN62" s="1"/>
      <c r="AO62" s="1"/>
      <c r="AP62" s="1"/>
      <c r="AQ62" s="1"/>
      <c r="AR62" s="1"/>
      <c r="AS62" s="1"/>
      <c r="AT62" s="1"/>
    </row>
    <row r="63" spans="1:46" ht="21" hidden="1" customHeight="1" x14ac:dyDescent="0.3">
      <c r="A63" s="346"/>
      <c r="B63" s="347"/>
      <c r="C63" s="42" t="s">
        <v>16</v>
      </c>
      <c r="D63" s="39"/>
      <c r="E63" s="39"/>
      <c r="F63" s="153"/>
      <c r="G63" s="44"/>
      <c r="H63" s="153"/>
      <c r="I63" s="45"/>
      <c r="J63" s="39"/>
      <c r="K63" s="80"/>
      <c r="L63" s="39"/>
      <c r="M63" s="15"/>
      <c r="N63" s="15"/>
      <c r="O63" s="170"/>
      <c r="P63" s="168"/>
      <c r="Q63" s="172"/>
      <c r="R63" s="172"/>
      <c r="AC63" s="1"/>
      <c r="AD63" s="1"/>
      <c r="AE63" s="1"/>
      <c r="AF63" s="1"/>
      <c r="AG63" s="1"/>
      <c r="AH63" s="1"/>
      <c r="AI63" s="1"/>
      <c r="AJ63" s="1"/>
      <c r="AK63" s="1"/>
      <c r="AL63" s="1"/>
      <c r="AM63" s="1"/>
      <c r="AN63" s="1"/>
      <c r="AO63" s="1"/>
      <c r="AP63" s="1"/>
      <c r="AQ63" s="1"/>
      <c r="AR63" s="1"/>
      <c r="AS63" s="1"/>
      <c r="AT63" s="1"/>
    </row>
    <row r="64" spans="1:46" ht="21" hidden="1" customHeight="1" x14ac:dyDescent="0.3">
      <c r="A64" s="346"/>
      <c r="B64" s="347"/>
      <c r="C64" s="61" t="s">
        <v>15</v>
      </c>
      <c r="D64" s="24"/>
      <c r="E64" s="24"/>
      <c r="F64" s="153"/>
      <c r="G64" s="43"/>
      <c r="H64" s="153"/>
      <c r="I64" s="45"/>
      <c r="J64" s="24"/>
      <c r="K64" s="80"/>
      <c r="L64" s="24"/>
      <c r="M64" s="15"/>
      <c r="N64" s="15"/>
      <c r="O64" s="170"/>
      <c r="P64" s="168"/>
      <c r="Q64" s="172"/>
      <c r="R64" s="172"/>
      <c r="AC64" s="1"/>
      <c r="AD64" s="1"/>
      <c r="AE64" s="1"/>
      <c r="AF64" s="1"/>
      <c r="AG64" s="1"/>
      <c r="AH64" s="1"/>
      <c r="AI64" s="1"/>
      <c r="AJ64" s="1"/>
      <c r="AK64" s="1"/>
      <c r="AL64" s="1"/>
      <c r="AM64" s="1"/>
      <c r="AN64" s="1"/>
      <c r="AO64" s="1"/>
      <c r="AP64" s="1"/>
      <c r="AQ64" s="1"/>
      <c r="AR64" s="1"/>
      <c r="AS64" s="1"/>
      <c r="AT64" s="1"/>
    </row>
    <row r="65" spans="1:46" ht="21" hidden="1" customHeight="1" x14ac:dyDescent="0.3">
      <c r="A65" s="346"/>
      <c r="B65" s="347"/>
      <c r="C65" s="58"/>
      <c r="D65" s="25"/>
      <c r="E65" s="25"/>
      <c r="F65" s="77"/>
      <c r="G65" s="43"/>
      <c r="H65" s="153"/>
      <c r="I65" s="45"/>
      <c r="J65" s="25"/>
      <c r="K65" s="81"/>
      <c r="L65" s="25"/>
      <c r="M65" s="15"/>
      <c r="N65" s="30"/>
      <c r="O65" s="170"/>
      <c r="P65" s="168"/>
      <c r="Q65" s="172"/>
      <c r="R65" s="172"/>
      <c r="AC65" s="1"/>
      <c r="AD65" s="1"/>
      <c r="AE65" s="1"/>
      <c r="AF65" s="1"/>
      <c r="AG65" s="1"/>
      <c r="AH65" s="1"/>
      <c r="AI65" s="1"/>
      <c r="AJ65" s="1"/>
      <c r="AK65" s="1"/>
      <c r="AL65" s="1"/>
      <c r="AM65" s="1"/>
      <c r="AN65" s="1"/>
      <c r="AO65" s="1"/>
      <c r="AP65" s="1"/>
      <c r="AQ65" s="1"/>
      <c r="AR65" s="1"/>
      <c r="AS65" s="1"/>
      <c r="AT65" s="1"/>
    </row>
    <row r="66" spans="1:46" ht="21.75" hidden="1" thickBot="1" x14ac:dyDescent="0.3">
      <c r="A66" s="22"/>
      <c r="B66" s="22"/>
      <c r="C66" s="23"/>
      <c r="D66" s="6"/>
      <c r="E66" s="6"/>
      <c r="F66" s="6"/>
      <c r="G66" s="23"/>
      <c r="H66" s="23"/>
      <c r="I66" s="23"/>
      <c r="J66" s="23"/>
      <c r="K66" s="23"/>
      <c r="L66" s="23"/>
      <c r="M66" s="16"/>
      <c r="N66" s="16"/>
      <c r="O66" s="160" t="s">
        <v>71</v>
      </c>
      <c r="Q66" s="172"/>
      <c r="R66" s="172"/>
      <c r="AC66" s="1"/>
      <c r="AD66" s="1"/>
      <c r="AE66" s="1"/>
      <c r="AF66" s="1"/>
      <c r="AG66" s="1"/>
      <c r="AH66" s="1"/>
      <c r="AI66" s="1"/>
      <c r="AJ66" s="1"/>
      <c r="AK66" s="1"/>
      <c r="AL66" s="1"/>
      <c r="AM66" s="1"/>
      <c r="AN66" s="1"/>
      <c r="AO66" s="1"/>
      <c r="AP66" s="1"/>
      <c r="AQ66" s="1"/>
      <c r="AR66" s="1"/>
      <c r="AS66" s="1"/>
      <c r="AT66" s="1"/>
    </row>
    <row r="67" spans="1:46" ht="47.25" hidden="1" thickBot="1" x14ac:dyDescent="0.4">
      <c r="A67" s="348" t="s">
        <v>29</v>
      </c>
      <c r="B67" s="349"/>
      <c r="C67" s="349"/>
      <c r="D67" s="123" t="s">
        <v>72</v>
      </c>
      <c r="E67" s="123"/>
      <c r="F67" s="111"/>
      <c r="G67" s="113"/>
      <c r="H67" s="176"/>
      <c r="I67" s="112"/>
      <c r="J67" s="123"/>
      <c r="K67" s="111"/>
      <c r="L67" s="176"/>
      <c r="M67" s="33"/>
      <c r="N67" s="32"/>
      <c r="O67" s="32"/>
      <c r="P67" s="32"/>
      <c r="Q67" s="172"/>
      <c r="R67" s="172"/>
      <c r="AC67" s="1"/>
      <c r="AD67" s="1"/>
      <c r="AE67" s="1"/>
      <c r="AF67" s="1"/>
      <c r="AG67" s="1"/>
      <c r="AH67" s="1"/>
      <c r="AI67" s="1"/>
      <c r="AJ67" s="1"/>
      <c r="AK67" s="1"/>
      <c r="AL67" s="1"/>
      <c r="AM67" s="1"/>
      <c r="AN67" s="1"/>
      <c r="AO67" s="1"/>
      <c r="AP67" s="1"/>
      <c r="AQ67" s="1"/>
      <c r="AR67" s="1"/>
      <c r="AS67" s="1"/>
      <c r="AT67" s="1"/>
    </row>
    <row r="68" spans="1:46" s="1" customFormat="1" x14ac:dyDescent="0.25">
      <c r="Q68" s="172"/>
      <c r="R68" s="172"/>
    </row>
    <row r="69" spans="1:46" s="1" customFormat="1" ht="23.25" x14ac:dyDescent="0.35">
      <c r="A69" s="74" t="s">
        <v>20</v>
      </c>
      <c r="B69" s="75"/>
      <c r="Q69" s="172"/>
      <c r="R69" s="172"/>
    </row>
    <row r="70" spans="1:46" s="1" customFormat="1" ht="21" x14ac:dyDescent="0.35">
      <c r="A70" s="67"/>
      <c r="B70" s="75" t="s">
        <v>21</v>
      </c>
    </row>
    <row r="71" spans="1:46" s="1" customFormat="1" ht="21" x14ac:dyDescent="0.35">
      <c r="A71" s="67"/>
      <c r="B71" s="75" t="s">
        <v>22</v>
      </c>
    </row>
    <row r="72" spans="1:46" s="1" customFormat="1" ht="21" x14ac:dyDescent="0.35">
      <c r="A72" s="67"/>
      <c r="B72" s="75" t="s">
        <v>23</v>
      </c>
    </row>
    <row r="73" spans="1:46" s="1" customFormat="1" ht="21" x14ac:dyDescent="0.35">
      <c r="A73" s="67"/>
      <c r="B73" s="75" t="s">
        <v>24</v>
      </c>
    </row>
    <row r="74" spans="1:46" s="1" customFormat="1" ht="21" x14ac:dyDescent="0.35">
      <c r="A74" s="67"/>
      <c r="B74" s="75" t="s">
        <v>25</v>
      </c>
    </row>
    <row r="75" spans="1:46" s="1" customFormat="1" ht="21" x14ac:dyDescent="0.35">
      <c r="A75" s="67"/>
      <c r="B75" s="75" t="s">
        <v>26</v>
      </c>
    </row>
    <row r="76" spans="1:46" s="1" customFormat="1" ht="21" x14ac:dyDescent="0.35">
      <c r="A76" s="67"/>
      <c r="B76" s="75" t="s">
        <v>27</v>
      </c>
    </row>
    <row r="77" spans="1:46" s="1" customFormat="1" ht="21" x14ac:dyDescent="0.35">
      <c r="A77" s="67"/>
      <c r="B77" s="75"/>
    </row>
  </sheetData>
  <mergeCells count="30">
    <mergeCell ref="J3:J5"/>
    <mergeCell ref="K3:K5"/>
    <mergeCell ref="L3:L5"/>
    <mergeCell ref="A4:B4"/>
    <mergeCell ref="A5:B5"/>
    <mergeCell ref="H3:H5"/>
    <mergeCell ref="I3:I5"/>
    <mergeCell ref="D3:D5"/>
    <mergeCell ref="E3:E5"/>
    <mergeCell ref="F3:F5"/>
    <mergeCell ref="G3:G5"/>
    <mergeCell ref="A27:B27"/>
    <mergeCell ref="C25:C28"/>
    <mergeCell ref="A28:B28"/>
    <mergeCell ref="A29:B29"/>
    <mergeCell ref="A43:B48"/>
    <mergeCell ref="A25:B25"/>
    <mergeCell ref="Q57:R57"/>
    <mergeCell ref="A60:B65"/>
    <mergeCell ref="A67:C67"/>
    <mergeCell ref="Q30:R30"/>
    <mergeCell ref="A31:B33"/>
    <mergeCell ref="Q32:R32"/>
    <mergeCell ref="Q35:R35"/>
    <mergeCell ref="A36:B40"/>
    <mergeCell ref="A51:B55"/>
    <mergeCell ref="A57:C57"/>
    <mergeCell ref="O37:O39"/>
    <mergeCell ref="D57:I57"/>
    <mergeCell ref="O32:O33"/>
  </mergeCells>
  <pageMargins left="0.70866141732283472" right="0.70866141732283472" top="0.74803149606299213" bottom="0.74803149606299213" header="0.31496062992125984" footer="0.31496062992125984"/>
  <pageSetup paperSize="8" scale="39"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T76"/>
  <sheetViews>
    <sheetView zoomScale="60" zoomScaleNormal="60" workbookViewId="0">
      <pane xSplit="2" ySplit="2" topLeftCell="C3" activePane="bottomRight" state="frozen"/>
      <selection pane="topRight" activeCell="C1" sqref="C1"/>
      <selection pane="bottomLeft" activeCell="A3" sqref="A3"/>
      <selection pane="bottomRight" activeCell="E29" sqref="E29"/>
    </sheetView>
  </sheetViews>
  <sheetFormatPr defaultColWidth="35.75" defaultRowHeight="15.75" x14ac:dyDescent="0.25"/>
  <cols>
    <col min="1" max="1" width="38"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6" max="28" width="35.75" style="1"/>
  </cols>
  <sheetData>
    <row r="1" spans="1:28" s="1" customFormat="1" ht="58.5" customHeight="1" thickBot="1" x14ac:dyDescent="0.3">
      <c r="A1" s="114" t="s">
        <v>57</v>
      </c>
      <c r="B1" s="114"/>
      <c r="C1" s="114"/>
      <c r="D1" s="115"/>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W2"/>
      <c r="X2"/>
      <c r="Y2"/>
      <c r="Z2"/>
      <c r="AA2"/>
      <c r="AB2"/>
    </row>
    <row r="3" spans="1:28" s="1" customFormat="1" ht="26.25" x14ac:dyDescent="0.25">
      <c r="A3" s="54"/>
      <c r="B3" s="54"/>
      <c r="C3" s="47"/>
      <c r="D3" s="364"/>
      <c r="E3" s="364"/>
      <c r="F3" s="364"/>
      <c r="G3" s="364"/>
      <c r="H3" s="364"/>
      <c r="I3" s="364"/>
      <c r="J3" s="364"/>
      <c r="K3" s="364"/>
      <c r="L3" s="364"/>
    </row>
    <row r="4" spans="1:28" s="1" customFormat="1" ht="26.25" x14ac:dyDescent="0.25">
      <c r="A4" s="366" t="s">
        <v>398</v>
      </c>
      <c r="B4" s="366"/>
      <c r="C4" s="78">
        <v>13495</v>
      </c>
      <c r="D4" s="365"/>
      <c r="E4" s="365"/>
      <c r="F4" s="365"/>
      <c r="G4" s="365"/>
      <c r="H4" s="365"/>
      <c r="I4" s="365"/>
      <c r="J4" s="365"/>
      <c r="K4" s="365"/>
      <c r="L4" s="365"/>
    </row>
    <row r="5" spans="1:28" s="1" customFormat="1" ht="26.25" x14ac:dyDescent="0.25">
      <c r="A5" s="366" t="s">
        <v>126</v>
      </c>
      <c r="B5" s="366"/>
      <c r="C5" s="78">
        <f>C4*1</f>
        <v>13495</v>
      </c>
      <c r="D5" s="365"/>
      <c r="E5" s="365"/>
      <c r="F5" s="365"/>
      <c r="G5" s="365"/>
      <c r="H5" s="365"/>
      <c r="I5" s="365"/>
      <c r="J5" s="365"/>
      <c r="K5" s="365"/>
      <c r="L5" s="365"/>
    </row>
    <row r="6" spans="1:28" s="1" customFormat="1" ht="26.25" x14ac:dyDescent="0.25">
      <c r="A6" s="47"/>
      <c r="B6" s="47"/>
      <c r="C6" s="47"/>
      <c r="D6" s="48"/>
      <c r="E6" s="48"/>
      <c r="F6" s="49"/>
      <c r="G6" s="49"/>
      <c r="H6" s="48"/>
      <c r="I6" s="49"/>
      <c r="J6" s="48"/>
      <c r="K6" s="49"/>
      <c r="L6" s="48"/>
    </row>
    <row r="7" spans="1:28" s="1" customFormat="1" ht="26.25" customHeight="1" x14ac:dyDescent="0.4">
      <c r="A7" s="130" t="s">
        <v>43</v>
      </c>
      <c r="B7" s="128" t="s">
        <v>399</v>
      </c>
      <c r="C7" s="77"/>
      <c r="D7" s="105">
        <f>(D8/$C$4)*100</f>
        <v>3.1122638014079289</v>
      </c>
      <c r="E7" s="105">
        <f t="shared" ref="E7:I7" si="0">(E8/$C$4)*100</f>
        <v>71.633938495739159</v>
      </c>
      <c r="F7" s="105">
        <f t="shared" si="0"/>
        <v>7.6324564653575404</v>
      </c>
      <c r="G7" s="106">
        <f>(G8/$C$4)*100</f>
        <v>0</v>
      </c>
      <c r="H7" s="105">
        <f>(H8/$C$4)*100</f>
        <v>17.436087439792516</v>
      </c>
      <c r="I7" s="105">
        <f t="shared" si="0"/>
        <v>0.18525379770285291</v>
      </c>
      <c r="J7" s="95">
        <v>16.899999999999999</v>
      </c>
      <c r="K7" s="95">
        <v>79.599999999999994</v>
      </c>
      <c r="L7" s="95">
        <v>3.5</v>
      </c>
      <c r="M7" s="73"/>
    </row>
    <row r="8" spans="1:28" s="1" customFormat="1" ht="26.25" customHeight="1" x14ac:dyDescent="0.25">
      <c r="A8" s="136"/>
      <c r="B8" s="129" t="s">
        <v>400</v>
      </c>
      <c r="C8" s="77"/>
      <c r="D8" s="51">
        <v>420</v>
      </c>
      <c r="E8" s="51">
        <v>9667</v>
      </c>
      <c r="F8" s="51">
        <v>1030</v>
      </c>
      <c r="G8" s="155">
        <v>0</v>
      </c>
      <c r="H8" s="51">
        <v>2353</v>
      </c>
      <c r="I8" s="51">
        <v>25</v>
      </c>
      <c r="J8" s="96">
        <f>($H$8/100)*J7</f>
        <v>397.65699999999998</v>
      </c>
      <c r="K8" s="96">
        <f>($H$8/100)*K7</f>
        <v>1872.9880000000001</v>
      </c>
      <c r="L8" s="96">
        <f>($H$8/100)*L7</f>
        <v>82.355000000000004</v>
      </c>
      <c r="M8" s="99"/>
    </row>
    <row r="9" spans="1:28" s="1" customFormat="1" ht="26.25" x14ac:dyDescent="0.35">
      <c r="A9" s="130" t="s">
        <v>61</v>
      </c>
      <c r="B9" s="128" t="s">
        <v>60</v>
      </c>
      <c r="C9" s="77"/>
      <c r="D9" s="51">
        <v>420</v>
      </c>
      <c r="E9" s="51">
        <v>9567</v>
      </c>
      <c r="F9" s="51">
        <v>1130</v>
      </c>
      <c r="G9" s="51">
        <v>0</v>
      </c>
      <c r="H9" s="51">
        <v>2297.6</v>
      </c>
      <c r="I9" s="51">
        <v>80.400000000000006</v>
      </c>
      <c r="J9" s="96"/>
      <c r="K9" s="96"/>
      <c r="L9" s="96"/>
      <c r="M9" s="222">
        <f>SUM(D9:I9)</f>
        <v>13495</v>
      </c>
    </row>
    <row r="10" spans="1:28" s="1" customFormat="1" ht="26.25" customHeight="1" x14ac:dyDescent="0.25">
      <c r="A10" s="136"/>
      <c r="B10" s="129" t="s">
        <v>401</v>
      </c>
      <c r="C10" s="77"/>
      <c r="D10" s="93">
        <f>($C$5/100)*D7</f>
        <v>419.99999999999994</v>
      </c>
      <c r="E10" s="93">
        <f t="shared" ref="E10:I10" si="1">($C$5/100)*E7</f>
        <v>9666.9999999999982</v>
      </c>
      <c r="F10" s="93">
        <f t="shared" si="1"/>
        <v>1030</v>
      </c>
      <c r="G10" s="93">
        <f>($C$5/100)*G7</f>
        <v>0</v>
      </c>
      <c r="H10" s="93">
        <f>($C$5/100)*H7</f>
        <v>2353</v>
      </c>
      <c r="I10" s="93">
        <f t="shared" si="1"/>
        <v>25</v>
      </c>
      <c r="J10" s="97">
        <f>($H$10/100)*J7</f>
        <v>397.65699999999998</v>
      </c>
      <c r="K10" s="97">
        <f>($H$10/100)*K7</f>
        <v>1872.9880000000001</v>
      </c>
      <c r="L10" s="97">
        <f>($H$10/100)*L7</f>
        <v>82.355000000000004</v>
      </c>
      <c r="M10" s="99"/>
    </row>
    <row r="11" spans="1:28" s="1" customFormat="1" ht="26.25" customHeight="1" x14ac:dyDescent="0.25">
      <c r="A11" s="130" t="s">
        <v>62</v>
      </c>
      <c r="B11" s="128" t="s">
        <v>402</v>
      </c>
      <c r="C11" s="77"/>
      <c r="D11" s="51">
        <v>4</v>
      </c>
      <c r="E11" s="51">
        <v>1246</v>
      </c>
      <c r="F11" s="52">
        <v>1098</v>
      </c>
      <c r="G11" s="52">
        <v>0</v>
      </c>
      <c r="H11" s="51">
        <v>1836</v>
      </c>
      <c r="I11" s="52">
        <v>4</v>
      </c>
      <c r="J11" s="95">
        <v>5</v>
      </c>
      <c r="K11" s="98">
        <v>5026</v>
      </c>
      <c r="L11" s="95">
        <v>2</v>
      </c>
      <c r="M11" s="99"/>
    </row>
    <row r="12" spans="1:28" s="1" customFormat="1" ht="26.25" customHeight="1" x14ac:dyDescent="0.25">
      <c r="A12" s="130"/>
      <c r="B12" s="128" t="s">
        <v>403</v>
      </c>
      <c r="C12" s="77"/>
      <c r="D12" s="51">
        <v>0.2</v>
      </c>
      <c r="E12" s="51">
        <v>43</v>
      </c>
      <c r="F12" s="52">
        <v>30</v>
      </c>
      <c r="G12" s="52">
        <v>0</v>
      </c>
      <c r="H12" s="51">
        <v>40</v>
      </c>
      <c r="I12" s="52">
        <v>10</v>
      </c>
      <c r="J12" s="95"/>
      <c r="K12" s="98"/>
      <c r="L12" s="95"/>
      <c r="M12" s="99"/>
    </row>
    <row r="13" spans="1:28" s="1" customFormat="1" ht="26.25" customHeight="1" x14ac:dyDescent="0.25">
      <c r="B13" s="128" t="s">
        <v>404</v>
      </c>
      <c r="C13" s="77"/>
      <c r="D13" s="157">
        <f>D12/D14</f>
        <v>4.7619047619047616E-2</v>
      </c>
      <c r="E13" s="157">
        <f>E12/E14</f>
        <v>3.335919317300233E-2</v>
      </c>
      <c r="F13" s="158">
        <f>F12/F14</f>
        <v>2.6595744680851064E-2</v>
      </c>
      <c r="G13" s="158">
        <v>0</v>
      </c>
      <c r="H13" s="157">
        <f>H12/H14</f>
        <v>2.1321961620469083E-2</v>
      </c>
      <c r="I13" s="158">
        <f>I12/I14</f>
        <v>0.7142857142857143</v>
      </c>
      <c r="J13" s="95">
        <v>30.61</v>
      </c>
      <c r="K13" s="98">
        <v>33.07</v>
      </c>
      <c r="L13" s="95">
        <v>455.3</v>
      </c>
      <c r="M13" s="99"/>
    </row>
    <row r="14" spans="1:28" s="1" customFormat="1" ht="26.25" x14ac:dyDescent="0.25">
      <c r="A14" s="47"/>
      <c r="B14" s="128" t="s">
        <v>405</v>
      </c>
      <c r="C14" s="132">
        <f>SUM(D14:I14)</f>
        <v>4311.2</v>
      </c>
      <c r="D14" s="66">
        <f>D12+D11</f>
        <v>4.2</v>
      </c>
      <c r="E14" s="66">
        <f>E12+E11</f>
        <v>1289</v>
      </c>
      <c r="F14" s="102">
        <f>F12+F11</f>
        <v>1128</v>
      </c>
      <c r="G14" s="102">
        <f t="shared" ref="G14:L14" si="2">(G11/(100-G13))*100</f>
        <v>0</v>
      </c>
      <c r="H14" s="102">
        <f>H12+H11</f>
        <v>1876</v>
      </c>
      <c r="I14" s="102">
        <f>I12+I11</f>
        <v>14</v>
      </c>
      <c r="J14" s="103">
        <f t="shared" si="2"/>
        <v>7.2056492289955321</v>
      </c>
      <c r="K14" s="103">
        <f t="shared" si="2"/>
        <v>7509.3381144479299</v>
      </c>
      <c r="L14" s="103">
        <f t="shared" si="2"/>
        <v>-0.56290458767238949</v>
      </c>
      <c r="M14" s="104"/>
    </row>
    <row r="15" spans="1:28" s="1" customFormat="1" ht="26.25" hidden="1" x14ac:dyDescent="0.25">
      <c r="A15" s="47"/>
      <c r="B15" s="128"/>
      <c r="C15" s="335"/>
      <c r="D15" s="336"/>
      <c r="E15" s="336"/>
      <c r="F15" s="337"/>
      <c r="G15" s="337"/>
      <c r="H15" s="337"/>
      <c r="I15" s="337"/>
      <c r="J15" s="338"/>
      <c r="K15" s="338"/>
      <c r="L15" s="338"/>
      <c r="M15" s="104"/>
    </row>
    <row r="16" spans="1:28" s="1" customFormat="1" ht="26.25" hidden="1" x14ac:dyDescent="0.25">
      <c r="A16" s="339" t="s">
        <v>395</v>
      </c>
      <c r="B16" s="330" t="s">
        <v>396</v>
      </c>
      <c r="C16" s="78">
        <v>12146</v>
      </c>
      <c r="D16" s="51">
        <v>378</v>
      </c>
      <c r="E16" s="51">
        <v>8700</v>
      </c>
      <c r="F16" s="51">
        <v>927</v>
      </c>
      <c r="G16" s="51"/>
      <c r="H16" s="51">
        <v>2118</v>
      </c>
      <c r="I16" s="51">
        <v>23</v>
      </c>
      <c r="J16" s="331">
        <v>314</v>
      </c>
      <c r="K16" s="331"/>
      <c r="L16" s="94"/>
    </row>
    <row r="17" spans="1:46" s="1" customFormat="1" ht="26.25" hidden="1" x14ac:dyDescent="0.25">
      <c r="A17" s="47"/>
      <c r="B17" s="330" t="s">
        <v>397</v>
      </c>
      <c r="C17" s="78">
        <v>12141</v>
      </c>
      <c r="D17" s="51">
        <v>378</v>
      </c>
      <c r="E17" s="51">
        <v>8696</v>
      </c>
      <c r="F17" s="51">
        <v>927</v>
      </c>
      <c r="G17" s="51"/>
      <c r="H17" s="51">
        <v>2117</v>
      </c>
      <c r="I17" s="51">
        <v>23</v>
      </c>
      <c r="J17" s="332"/>
      <c r="K17" s="332"/>
      <c r="L17" s="94"/>
    </row>
    <row r="18" spans="1:46" s="1" customFormat="1" ht="26.25" x14ac:dyDescent="0.25">
      <c r="A18" s="47"/>
      <c r="B18" s="47"/>
      <c r="C18" s="128"/>
      <c r="D18" s="94"/>
      <c r="E18" s="94"/>
      <c r="F18" s="94"/>
      <c r="G18" s="94"/>
      <c r="H18" s="94"/>
      <c r="I18" s="94"/>
      <c r="J18" s="94"/>
      <c r="K18" s="94"/>
      <c r="L18" s="94"/>
    </row>
    <row r="19" spans="1:46" ht="28.5" customHeight="1" x14ac:dyDescent="0.25">
      <c r="A19" s="130" t="s">
        <v>63</v>
      </c>
      <c r="B19" s="65"/>
      <c r="C19" s="141" t="s">
        <v>64</v>
      </c>
      <c r="D19" s="133">
        <f t="shared" ref="D19:I19" si="3">D11/D8</f>
        <v>9.5238095238095247E-3</v>
      </c>
      <c r="E19" s="133">
        <f t="shared" si="3"/>
        <v>0.12889210716871832</v>
      </c>
      <c r="F19" s="147">
        <f t="shared" si="3"/>
        <v>1.0660194174757283</v>
      </c>
      <c r="G19" s="147"/>
      <c r="H19" s="147">
        <f t="shared" si="3"/>
        <v>0.78028049298767532</v>
      </c>
      <c r="I19" s="147">
        <f t="shared" si="3"/>
        <v>0.16</v>
      </c>
      <c r="J19" s="131">
        <f>J14/J8</f>
        <v>1.8120262510141989E-2</v>
      </c>
      <c r="K19" s="131">
        <f>K14/K8</f>
        <v>4.0092825551727662</v>
      </c>
      <c r="L19" s="131">
        <f>L14/L8</f>
        <v>-6.8350991156868367E-3</v>
      </c>
      <c r="M19" s="1"/>
      <c r="N19" s="1"/>
      <c r="O19" s="1"/>
      <c r="W19"/>
      <c r="X19"/>
      <c r="Y19"/>
      <c r="Z19"/>
      <c r="AA19"/>
      <c r="AB19"/>
    </row>
    <row r="20" spans="1:46" ht="28.5" customHeight="1" x14ac:dyDescent="0.25">
      <c r="A20" s="1"/>
      <c r="B20" s="46"/>
      <c r="C20" s="141" t="s">
        <v>65</v>
      </c>
      <c r="D20" s="133">
        <f t="shared" ref="D20:I20" si="4">D11/D9</f>
        <v>9.5238095238095247E-3</v>
      </c>
      <c r="E20" s="133">
        <f t="shared" si="4"/>
        <v>0.13023936448207379</v>
      </c>
      <c r="F20" s="133">
        <f t="shared" si="4"/>
        <v>0.97168141592920354</v>
      </c>
      <c r="G20" s="133"/>
      <c r="H20" s="133">
        <f t="shared" si="4"/>
        <v>0.7990947075208914</v>
      </c>
      <c r="I20" s="133">
        <f t="shared" si="4"/>
        <v>4.9751243781094523E-2</v>
      </c>
      <c r="J20" s="100"/>
      <c r="K20" s="101"/>
      <c r="L20" s="100"/>
      <c r="M20" s="1"/>
      <c r="N20" s="1"/>
      <c r="O20" s="1"/>
      <c r="W20"/>
      <c r="X20"/>
      <c r="Y20"/>
      <c r="Z20"/>
      <c r="AA20"/>
      <c r="AB20"/>
    </row>
    <row r="21" spans="1:46" ht="28.5" customHeight="1" x14ac:dyDescent="0.25">
      <c r="A21" s="1"/>
      <c r="B21" s="46"/>
      <c r="C21" s="143" t="s">
        <v>66</v>
      </c>
      <c r="D21" s="144">
        <f t="shared" ref="D21:I21" si="5">D14/D8</f>
        <v>0.01</v>
      </c>
      <c r="E21" s="144">
        <f t="shared" si="5"/>
        <v>0.13334022964725353</v>
      </c>
      <c r="F21" s="144">
        <f t="shared" si="5"/>
        <v>1.0951456310679613</v>
      </c>
      <c r="G21" s="144"/>
      <c r="H21" s="144">
        <f t="shared" si="5"/>
        <v>0.79728006799830009</v>
      </c>
      <c r="I21" s="144">
        <f t="shared" si="5"/>
        <v>0.56000000000000005</v>
      </c>
      <c r="J21" s="100"/>
      <c r="K21" s="101"/>
      <c r="L21" s="100"/>
      <c r="M21" s="1"/>
      <c r="N21" s="1"/>
      <c r="O21" s="1"/>
      <c r="W21"/>
      <c r="X21"/>
      <c r="Y21"/>
      <c r="Z21"/>
      <c r="AA21"/>
      <c r="AB21"/>
    </row>
    <row r="22" spans="1:46" ht="28.5" customHeight="1" thickBot="1" x14ac:dyDescent="0.3">
      <c r="A22" s="1"/>
      <c r="B22" s="46"/>
      <c r="C22" s="142" t="s">
        <v>67</v>
      </c>
      <c r="D22" s="140">
        <f t="shared" ref="D22:I22" si="6">D14/D9</f>
        <v>0.01</v>
      </c>
      <c r="E22" s="140">
        <f t="shared" si="6"/>
        <v>0.13473398139437651</v>
      </c>
      <c r="F22" s="140">
        <f t="shared" si="6"/>
        <v>0.99823008849557526</v>
      </c>
      <c r="G22" s="140"/>
      <c r="H22" s="140">
        <f t="shared" si="6"/>
        <v>0.8165041782729805</v>
      </c>
      <c r="I22" s="140">
        <f t="shared" si="6"/>
        <v>0.17412935323383083</v>
      </c>
      <c r="J22" s="100"/>
      <c r="K22" s="101"/>
      <c r="L22" s="100"/>
      <c r="M22" s="1"/>
      <c r="N22" s="1"/>
      <c r="O22" s="1"/>
      <c r="W22"/>
      <c r="X22"/>
      <c r="Y22"/>
      <c r="Z22"/>
      <c r="AA22"/>
      <c r="AB22"/>
    </row>
    <row r="23" spans="1:46" ht="28.5" customHeight="1" x14ac:dyDescent="0.4">
      <c r="A23" s="1"/>
      <c r="B23" s="46"/>
      <c r="C23" s="146" t="s">
        <v>44</v>
      </c>
      <c r="D23" s="134">
        <f>D14/D10</f>
        <v>1.0000000000000002E-2</v>
      </c>
      <c r="E23" s="134">
        <f>E14/E10</f>
        <v>0.13334022964725356</v>
      </c>
      <c r="F23" s="151">
        <f>F14/F10</f>
        <v>1.0951456310679613</v>
      </c>
      <c r="G23" s="151"/>
      <c r="H23" s="151">
        <f>H14/H10</f>
        <v>0.79728006799830009</v>
      </c>
      <c r="I23" s="151"/>
      <c r="J23" s="100"/>
      <c r="K23" s="101"/>
      <c r="L23" s="100"/>
      <c r="M23" s="1"/>
      <c r="N23" s="1"/>
      <c r="O23" s="1"/>
      <c r="W23"/>
      <c r="X23"/>
      <c r="Y23"/>
      <c r="Z23"/>
      <c r="AA23"/>
      <c r="AB23"/>
    </row>
    <row r="24" spans="1:46" ht="28.5" customHeight="1" thickBot="1" x14ac:dyDescent="0.4">
      <c r="A24" s="1"/>
      <c r="B24" s="46"/>
      <c r="C24" s="145" t="s">
        <v>45</v>
      </c>
      <c r="D24" s="138">
        <f t="shared" ref="D24:I24" si="7">D10-D14</f>
        <v>415.79999999999995</v>
      </c>
      <c r="E24" s="138">
        <f t="shared" si="7"/>
        <v>8377.9999999999982</v>
      </c>
      <c r="F24" s="139">
        <f t="shared" si="7"/>
        <v>-98</v>
      </c>
      <c r="G24" s="139">
        <f t="shared" si="7"/>
        <v>0</v>
      </c>
      <c r="H24" s="152">
        <f t="shared" si="7"/>
        <v>477</v>
      </c>
      <c r="I24" s="152">
        <f t="shared" si="7"/>
        <v>11</v>
      </c>
      <c r="J24" s="131"/>
      <c r="K24" s="131"/>
      <c r="L24" s="131"/>
      <c r="M24" s="222">
        <f>SUM(D24:I24)</f>
        <v>9183.7999999999975</v>
      </c>
      <c r="N24" s="1"/>
      <c r="O24" s="1"/>
      <c r="W24"/>
      <c r="X24"/>
      <c r="Y24"/>
      <c r="Z24"/>
      <c r="AA24"/>
      <c r="AB24"/>
    </row>
    <row r="25" spans="1:46" ht="31.5" customHeight="1" thickBot="1" x14ac:dyDescent="0.3">
      <c r="A25" s="367" t="s">
        <v>46</v>
      </c>
      <c r="B25" s="368"/>
      <c r="C25" s="369" t="s">
        <v>85</v>
      </c>
      <c r="D25" s="223"/>
      <c r="E25" s="223"/>
      <c r="F25" s="191"/>
      <c r="G25" s="180"/>
      <c r="H25" s="223"/>
      <c r="I25" s="223"/>
      <c r="J25" s="62"/>
      <c r="K25" s="62"/>
      <c r="L25" s="62"/>
      <c r="M25" s="1"/>
      <c r="O25" s="1"/>
      <c r="Q25" s="172"/>
      <c r="R25" s="172"/>
      <c r="AC25" s="1"/>
      <c r="AD25" s="1"/>
      <c r="AE25" s="1"/>
      <c r="AF25" s="1"/>
      <c r="AG25" s="1"/>
      <c r="AH25" s="1"/>
      <c r="AI25" s="1"/>
      <c r="AJ25" s="1"/>
      <c r="AK25" s="1"/>
      <c r="AL25" s="1"/>
      <c r="AM25" s="1"/>
      <c r="AN25" s="1"/>
      <c r="AO25" s="1"/>
      <c r="AP25" s="1"/>
      <c r="AQ25" s="1"/>
      <c r="AR25" s="1"/>
      <c r="AS25" s="1"/>
      <c r="AT25" s="1"/>
    </row>
    <row r="26" spans="1:46" s="73" customFormat="1" ht="27" thickBot="1" x14ac:dyDescent="0.45">
      <c r="A26" s="188" t="s">
        <v>110</v>
      </c>
      <c r="B26" s="189"/>
      <c r="C26" s="370"/>
      <c r="D26" s="153" t="s">
        <v>352</v>
      </c>
      <c r="E26" s="153" t="s">
        <v>353</v>
      </c>
      <c r="F26" s="80" t="s">
        <v>355</v>
      </c>
      <c r="G26" s="179"/>
      <c r="H26" s="153" t="s">
        <v>356</v>
      </c>
      <c r="I26" s="153" t="s">
        <v>358</v>
      </c>
      <c r="J26" s="186"/>
      <c r="K26" s="82"/>
      <c r="L26" s="82"/>
      <c r="M26" s="184"/>
      <c r="N26" s="184"/>
      <c r="O26" s="184"/>
      <c r="P26" s="185"/>
      <c r="Q26" s="173"/>
      <c r="R26" s="173"/>
    </row>
    <row r="27" spans="1:46" s="73" customFormat="1" ht="27" thickBot="1" x14ac:dyDescent="0.45">
      <c r="A27" s="362" t="s">
        <v>112</v>
      </c>
      <c r="B27" s="363"/>
      <c r="C27" s="370"/>
      <c r="D27" s="153"/>
      <c r="E27" s="224" t="s">
        <v>354</v>
      </c>
      <c r="F27" s="192"/>
      <c r="G27" s="179"/>
      <c r="H27" s="224" t="s">
        <v>357</v>
      </c>
      <c r="I27" s="153"/>
      <c r="J27" s="174"/>
      <c r="K27" s="174"/>
      <c r="L27" s="174"/>
      <c r="M27" s="184"/>
      <c r="N27" s="184"/>
      <c r="O27" s="184"/>
      <c r="P27" s="185"/>
      <c r="Q27" s="173"/>
      <c r="R27" s="173"/>
    </row>
    <row r="28" spans="1:46" s="73" customFormat="1" ht="27" thickBot="1" x14ac:dyDescent="0.45">
      <c r="A28" s="372" t="s">
        <v>111</v>
      </c>
      <c r="B28" s="373"/>
      <c r="C28" s="371"/>
      <c r="D28" s="225"/>
      <c r="E28" s="225"/>
      <c r="F28" s="194"/>
      <c r="G28" s="190"/>
      <c r="H28" s="226"/>
      <c r="I28" s="225"/>
      <c r="J28" s="174"/>
      <c r="K28" s="174"/>
      <c r="L28" s="174"/>
      <c r="M28" s="72"/>
      <c r="N28" s="72"/>
      <c r="O28" s="72"/>
      <c r="Q28" s="173"/>
      <c r="R28" s="173"/>
    </row>
    <row r="29" spans="1:46" ht="71.25" customHeight="1" thickBot="1" x14ac:dyDescent="0.3">
      <c r="A29" s="360" t="s">
        <v>36</v>
      </c>
      <c r="B29" s="361"/>
      <c r="C29" s="108"/>
      <c r="D29" s="187"/>
      <c r="E29" s="187"/>
      <c r="F29" s="187"/>
      <c r="G29" s="187"/>
      <c r="H29" s="187"/>
      <c r="I29" s="187"/>
      <c r="J29" s="109"/>
      <c r="K29" s="109"/>
      <c r="L29" s="110"/>
      <c r="M29" s="41" t="s">
        <v>78</v>
      </c>
      <c r="N29" s="41" t="s">
        <v>37</v>
      </c>
      <c r="O29" s="41" t="s">
        <v>79</v>
      </c>
      <c r="P29" s="86" t="s">
        <v>80</v>
      </c>
      <c r="Q29" s="172"/>
      <c r="R29" s="172"/>
      <c r="AC29" s="1"/>
      <c r="AD29" s="1"/>
      <c r="AE29" s="1"/>
      <c r="AF29" s="1"/>
      <c r="AG29" s="1"/>
      <c r="AH29" s="1"/>
      <c r="AI29" s="1"/>
      <c r="AJ29" s="1"/>
      <c r="AK29" s="1"/>
      <c r="AL29" s="1"/>
      <c r="AM29" s="1"/>
      <c r="AN29" s="1"/>
      <c r="AO29" s="1"/>
      <c r="AP29" s="1"/>
      <c r="AQ29" s="1"/>
      <c r="AR29" s="1"/>
      <c r="AS29" s="1"/>
      <c r="AT29" s="1"/>
    </row>
    <row r="30" spans="1:46" ht="63" customHeight="1" x14ac:dyDescent="0.25">
      <c r="A30" s="84"/>
      <c r="B30" s="85"/>
      <c r="C30" s="107" t="s">
        <v>84</v>
      </c>
      <c r="D30" s="69" t="s">
        <v>28</v>
      </c>
      <c r="E30" s="1"/>
      <c r="F30" s="1"/>
      <c r="G30" s="1"/>
      <c r="H30" s="1"/>
      <c r="I30" s="1"/>
      <c r="J30" s="1"/>
      <c r="K30" s="1"/>
      <c r="L30" s="1"/>
      <c r="M30" s="10"/>
      <c r="N30" s="9"/>
      <c r="O30" s="11"/>
      <c r="P30" s="10"/>
      <c r="Q30" s="345"/>
      <c r="R30" s="345"/>
      <c r="AC30" s="1"/>
      <c r="AD30" s="1"/>
      <c r="AE30" s="1"/>
      <c r="AF30" s="1"/>
      <c r="AG30" s="1"/>
      <c r="AH30" s="1"/>
      <c r="AI30" s="1"/>
      <c r="AJ30" s="1"/>
      <c r="AK30" s="1"/>
      <c r="AL30" s="1"/>
      <c r="AM30" s="1"/>
      <c r="AN30" s="1"/>
      <c r="AO30" s="1"/>
      <c r="AP30" s="1"/>
      <c r="AQ30" s="1"/>
      <c r="AR30" s="1"/>
      <c r="AS30" s="1"/>
      <c r="AT30" s="1"/>
    </row>
    <row r="31" spans="1:46" ht="21" x14ac:dyDescent="0.25">
      <c r="A31" s="350" t="s">
        <v>13</v>
      </c>
      <c r="B31" s="351"/>
      <c r="C31" s="55" t="s">
        <v>83</v>
      </c>
      <c r="D31" s="227" t="s">
        <v>85</v>
      </c>
      <c r="E31" s="227" t="s">
        <v>85</v>
      </c>
      <c r="F31" s="205" t="s">
        <v>85</v>
      </c>
      <c r="G31" s="212" t="s">
        <v>85</v>
      </c>
      <c r="H31" s="227" t="s">
        <v>85</v>
      </c>
      <c r="I31" s="228" t="s">
        <v>85</v>
      </c>
      <c r="J31" s="40"/>
      <c r="K31" s="80"/>
      <c r="L31" s="40"/>
      <c r="M31" s="3" t="s">
        <v>85</v>
      </c>
      <c r="N31" s="203" t="s">
        <v>85</v>
      </c>
      <c r="O31" s="202" t="s">
        <v>85</v>
      </c>
      <c r="P31" s="204" t="s">
        <v>197</v>
      </c>
      <c r="Q31" s="172"/>
      <c r="R31" s="172"/>
      <c r="AC31" s="1"/>
      <c r="AD31" s="1"/>
      <c r="AE31" s="1"/>
      <c r="AF31" s="1"/>
      <c r="AG31" s="1"/>
      <c r="AH31" s="1"/>
      <c r="AI31" s="1"/>
      <c r="AJ31" s="1"/>
      <c r="AK31" s="1"/>
      <c r="AL31" s="1"/>
      <c r="AM31" s="1"/>
      <c r="AN31" s="1"/>
      <c r="AO31" s="1"/>
      <c r="AP31" s="1"/>
      <c r="AQ31" s="1"/>
      <c r="AR31" s="1"/>
      <c r="AS31" s="1"/>
      <c r="AT31" s="1"/>
    </row>
    <row r="32" spans="1:46" ht="42" x14ac:dyDescent="0.25">
      <c r="A32" s="352"/>
      <c r="B32" s="351"/>
      <c r="C32" s="56" t="s">
        <v>81</v>
      </c>
      <c r="D32" s="227" t="s">
        <v>85</v>
      </c>
      <c r="E32" s="227" t="s">
        <v>85</v>
      </c>
      <c r="F32" s="205" t="s">
        <v>85</v>
      </c>
      <c r="G32" s="212" t="s">
        <v>85</v>
      </c>
      <c r="H32" s="227" t="s">
        <v>85</v>
      </c>
      <c r="I32" s="228" t="s">
        <v>85</v>
      </c>
      <c r="J32" s="40"/>
      <c r="K32" s="80"/>
      <c r="L32" s="40"/>
      <c r="M32" s="3" t="s">
        <v>85</v>
      </c>
      <c r="N32" s="203" t="s">
        <v>85</v>
      </c>
      <c r="O32" s="202" t="s">
        <v>85</v>
      </c>
      <c r="P32" s="204" t="s">
        <v>197</v>
      </c>
      <c r="Q32" s="345"/>
      <c r="R32" s="345"/>
      <c r="AC32" s="1"/>
      <c r="AD32" s="1"/>
      <c r="AE32" s="1"/>
      <c r="AF32" s="1"/>
      <c r="AG32" s="1"/>
      <c r="AH32" s="1"/>
      <c r="AI32" s="1"/>
      <c r="AJ32" s="1"/>
      <c r="AK32" s="1"/>
      <c r="AL32" s="1"/>
      <c r="AM32" s="1"/>
      <c r="AN32" s="1"/>
      <c r="AO32" s="1"/>
      <c r="AP32" s="1"/>
      <c r="AQ32" s="1"/>
      <c r="AR32" s="1"/>
      <c r="AS32" s="1"/>
      <c r="AT32" s="1"/>
    </row>
    <row r="33" spans="1:46" ht="21" x14ac:dyDescent="0.25">
      <c r="A33" s="352"/>
      <c r="B33" s="351"/>
      <c r="C33" s="55" t="s">
        <v>82</v>
      </c>
      <c r="D33" s="227" t="s">
        <v>85</v>
      </c>
      <c r="E33" s="227" t="s">
        <v>85</v>
      </c>
      <c r="F33" s="205" t="s">
        <v>85</v>
      </c>
      <c r="G33" s="212" t="s">
        <v>85</v>
      </c>
      <c r="H33" s="227" t="s">
        <v>85</v>
      </c>
      <c r="I33" s="228" t="s">
        <v>85</v>
      </c>
      <c r="J33" s="40"/>
      <c r="K33" s="80"/>
      <c r="L33" s="40"/>
      <c r="M33" s="3" t="s">
        <v>85</v>
      </c>
      <c r="N33" s="203" t="s">
        <v>85</v>
      </c>
      <c r="O33" s="202" t="s">
        <v>85</v>
      </c>
      <c r="P33" s="204" t="s">
        <v>197</v>
      </c>
      <c r="Q33" s="172"/>
      <c r="R33" s="172"/>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6"/>
      <c r="H34" s="4"/>
      <c r="I34" s="7"/>
      <c r="J34" s="4"/>
      <c r="K34" s="7"/>
      <c r="L34" s="4"/>
      <c r="M34" s="5"/>
      <c r="N34" s="5"/>
      <c r="O34" s="6"/>
      <c r="Q34" s="172"/>
      <c r="R34" s="172"/>
      <c r="AC34" s="1"/>
      <c r="AD34" s="1"/>
      <c r="AE34" s="1"/>
      <c r="AF34" s="1"/>
      <c r="AG34" s="1"/>
      <c r="AH34" s="1"/>
      <c r="AI34" s="1"/>
      <c r="AJ34" s="1"/>
      <c r="AK34" s="1"/>
      <c r="AL34" s="1"/>
      <c r="AM34" s="1"/>
      <c r="AN34" s="1"/>
      <c r="AO34" s="1"/>
      <c r="AP34" s="1"/>
      <c r="AQ34" s="1"/>
      <c r="AR34" s="1"/>
      <c r="AS34" s="1"/>
      <c r="AT34" s="1"/>
    </row>
    <row r="35" spans="1:46" ht="34.5" x14ac:dyDescent="0.25">
      <c r="A35" s="1"/>
      <c r="B35" s="1"/>
      <c r="C35" s="79" t="s">
        <v>92</v>
      </c>
      <c r="D35" s="69" t="s">
        <v>28</v>
      </c>
      <c r="E35" s="1"/>
      <c r="F35" s="9"/>
      <c r="G35" s="117"/>
      <c r="H35" s="1"/>
      <c r="I35" s="9"/>
      <c r="J35" s="1"/>
      <c r="L35" s="1"/>
      <c r="M35" s="10"/>
      <c r="N35" s="10"/>
      <c r="O35" s="11"/>
      <c r="Q35" s="345"/>
      <c r="R35" s="345"/>
      <c r="AC35" s="1"/>
      <c r="AD35" s="1"/>
      <c r="AE35" s="1"/>
      <c r="AF35" s="1"/>
      <c r="AG35" s="1"/>
      <c r="AH35" s="1"/>
      <c r="AI35" s="1"/>
      <c r="AJ35" s="1"/>
      <c r="AK35" s="1"/>
      <c r="AL35" s="1"/>
      <c r="AM35" s="1"/>
      <c r="AN35" s="1"/>
      <c r="AO35" s="1"/>
      <c r="AP35" s="1"/>
      <c r="AQ35" s="1"/>
      <c r="AR35" s="1"/>
      <c r="AS35" s="1"/>
      <c r="AT35" s="1"/>
    </row>
    <row r="36" spans="1:46" ht="21" x14ac:dyDescent="0.25">
      <c r="A36" s="353" t="s">
        <v>7</v>
      </c>
      <c r="B36" s="354"/>
      <c r="C36" s="218" t="s">
        <v>116</v>
      </c>
      <c r="D36" s="227" t="s">
        <v>85</v>
      </c>
      <c r="E36" s="227" t="s">
        <v>85</v>
      </c>
      <c r="F36" s="205" t="s">
        <v>85</v>
      </c>
      <c r="G36" s="212" t="s">
        <v>85</v>
      </c>
      <c r="H36" s="227" t="s">
        <v>85</v>
      </c>
      <c r="I36" s="228" t="s">
        <v>85</v>
      </c>
      <c r="J36" s="40"/>
      <c r="K36" s="80"/>
      <c r="L36" s="40"/>
      <c r="M36" s="3" t="s">
        <v>85</v>
      </c>
      <c r="N36" s="203" t="s">
        <v>85</v>
      </c>
      <c r="O36" s="202" t="s">
        <v>85</v>
      </c>
      <c r="P36" s="204" t="s">
        <v>197</v>
      </c>
      <c r="Q36" s="172"/>
      <c r="R36" s="172"/>
      <c r="AC36" s="1"/>
      <c r="AD36" s="1"/>
      <c r="AE36" s="1"/>
      <c r="AF36" s="1"/>
      <c r="AG36" s="1"/>
      <c r="AH36" s="1"/>
      <c r="AI36" s="1"/>
      <c r="AJ36" s="1"/>
      <c r="AK36" s="1"/>
      <c r="AL36" s="1"/>
      <c r="AM36" s="1"/>
      <c r="AN36" s="1"/>
      <c r="AO36" s="1"/>
      <c r="AP36" s="1"/>
      <c r="AQ36" s="1"/>
      <c r="AR36" s="1"/>
      <c r="AS36" s="1"/>
      <c r="AT36" s="1"/>
    </row>
    <row r="37" spans="1:46" ht="21" customHeight="1" x14ac:dyDescent="0.25">
      <c r="A37" s="353"/>
      <c r="B37" s="354"/>
      <c r="C37" s="218" t="s">
        <v>117</v>
      </c>
      <c r="D37" s="227" t="s">
        <v>85</v>
      </c>
      <c r="E37" s="227" t="s">
        <v>85</v>
      </c>
      <c r="F37" s="205" t="s">
        <v>85</v>
      </c>
      <c r="G37" s="212" t="s">
        <v>85</v>
      </c>
      <c r="H37" s="227" t="s">
        <v>85</v>
      </c>
      <c r="I37" s="228" t="s">
        <v>85</v>
      </c>
      <c r="J37" s="40"/>
      <c r="K37" s="80"/>
      <c r="L37" s="40"/>
      <c r="M37" s="3" t="s">
        <v>85</v>
      </c>
      <c r="N37" s="203" t="s">
        <v>85</v>
      </c>
      <c r="O37" s="202" t="s">
        <v>85</v>
      </c>
      <c r="P37" s="204" t="s">
        <v>197</v>
      </c>
      <c r="Q37" s="172"/>
      <c r="R37" s="172"/>
      <c r="AC37" s="1"/>
      <c r="AD37" s="1"/>
      <c r="AE37" s="1"/>
      <c r="AF37" s="1"/>
      <c r="AG37" s="1"/>
      <c r="AH37" s="1"/>
      <c r="AI37" s="1"/>
      <c r="AJ37" s="1"/>
      <c r="AK37" s="1"/>
      <c r="AL37" s="1"/>
      <c r="AM37" s="1"/>
      <c r="AN37" s="1"/>
      <c r="AO37" s="1"/>
      <c r="AP37" s="1"/>
      <c r="AQ37" s="1"/>
      <c r="AR37" s="1"/>
      <c r="AS37" s="1"/>
      <c r="AT37" s="1"/>
    </row>
    <row r="38" spans="1:46" ht="21" customHeight="1" x14ac:dyDescent="0.25">
      <c r="A38" s="353"/>
      <c r="B38" s="354"/>
      <c r="C38" s="219" t="s">
        <v>115</v>
      </c>
      <c r="D38" s="227" t="s">
        <v>85</v>
      </c>
      <c r="E38" s="227" t="s">
        <v>85</v>
      </c>
      <c r="F38" s="205" t="s">
        <v>85</v>
      </c>
      <c r="G38" s="212" t="s">
        <v>85</v>
      </c>
      <c r="H38" s="227" t="s">
        <v>85</v>
      </c>
      <c r="I38" s="228" t="s">
        <v>85</v>
      </c>
      <c r="J38" s="40"/>
      <c r="K38" s="80"/>
      <c r="L38" s="40"/>
      <c r="M38" s="3" t="s">
        <v>85</v>
      </c>
      <c r="N38" s="203" t="s">
        <v>85</v>
      </c>
      <c r="O38" s="202" t="s">
        <v>85</v>
      </c>
      <c r="P38" s="204" t="s">
        <v>197</v>
      </c>
      <c r="Q38" s="172"/>
      <c r="R38" s="172"/>
      <c r="AC38" s="1"/>
      <c r="AD38" s="1"/>
      <c r="AE38" s="1"/>
      <c r="AF38" s="1"/>
      <c r="AG38" s="1"/>
      <c r="AH38" s="1"/>
      <c r="AI38" s="1"/>
      <c r="AJ38" s="1"/>
      <c r="AK38" s="1"/>
      <c r="AL38" s="1"/>
      <c r="AM38" s="1"/>
      <c r="AN38" s="1"/>
      <c r="AO38" s="1"/>
      <c r="AP38" s="1"/>
      <c r="AQ38" s="1"/>
      <c r="AR38" s="1"/>
      <c r="AS38" s="1"/>
      <c r="AT38" s="1"/>
    </row>
    <row r="39" spans="1:46" ht="63" x14ac:dyDescent="0.25">
      <c r="A39" s="353"/>
      <c r="B39" s="354"/>
      <c r="C39" s="221" t="s">
        <v>114</v>
      </c>
      <c r="D39" s="227" t="s">
        <v>85</v>
      </c>
      <c r="E39" s="227" t="s">
        <v>85</v>
      </c>
      <c r="F39" s="205" t="s">
        <v>85</v>
      </c>
      <c r="G39" s="212" t="s">
        <v>85</v>
      </c>
      <c r="H39" s="227" t="s">
        <v>85</v>
      </c>
      <c r="I39" s="228" t="s">
        <v>85</v>
      </c>
      <c r="J39" s="40"/>
      <c r="K39" s="80"/>
      <c r="L39" s="40"/>
      <c r="M39" s="3" t="s">
        <v>85</v>
      </c>
      <c r="N39" s="203" t="s">
        <v>85</v>
      </c>
      <c r="O39" s="202" t="s">
        <v>85</v>
      </c>
      <c r="P39" s="204" t="s">
        <v>197</v>
      </c>
      <c r="Q39" s="172"/>
      <c r="R39" s="172"/>
      <c r="AC39" s="1"/>
      <c r="AD39" s="1"/>
      <c r="AE39" s="1"/>
      <c r="AF39" s="1"/>
      <c r="AG39" s="1"/>
      <c r="AH39" s="1"/>
      <c r="AI39" s="1"/>
      <c r="AJ39" s="1"/>
      <c r="AK39" s="1"/>
      <c r="AL39" s="1"/>
      <c r="AM39" s="1"/>
      <c r="AN39" s="1"/>
      <c r="AO39" s="1"/>
      <c r="AP39" s="1"/>
      <c r="AQ39" s="1"/>
      <c r="AR39" s="1"/>
      <c r="AS39" s="1"/>
      <c r="AT39" s="1"/>
    </row>
    <row r="40" spans="1:46" ht="21" customHeight="1" x14ac:dyDescent="0.25">
      <c r="A40" s="353"/>
      <c r="B40" s="354"/>
      <c r="C40" s="220" t="s">
        <v>113</v>
      </c>
      <c r="D40" s="227" t="s">
        <v>85</v>
      </c>
      <c r="E40" s="227" t="s">
        <v>85</v>
      </c>
      <c r="F40" s="205" t="s">
        <v>85</v>
      </c>
      <c r="G40" s="212" t="s">
        <v>85</v>
      </c>
      <c r="H40" s="227" t="s">
        <v>85</v>
      </c>
      <c r="I40" s="228" t="s">
        <v>85</v>
      </c>
      <c r="J40" s="40"/>
      <c r="K40" s="80"/>
      <c r="L40" s="40"/>
      <c r="M40" s="3" t="s">
        <v>85</v>
      </c>
      <c r="N40" s="203" t="s">
        <v>85</v>
      </c>
      <c r="O40" s="202" t="s">
        <v>85</v>
      </c>
      <c r="P40" s="204" t="s">
        <v>197</v>
      </c>
      <c r="Q40" s="172"/>
      <c r="R40" s="172"/>
      <c r="AC40" s="1"/>
      <c r="AD40" s="1"/>
      <c r="AE40" s="1"/>
      <c r="AF40" s="1"/>
      <c r="AG40" s="1"/>
      <c r="AH40" s="1"/>
      <c r="AI40" s="1"/>
      <c r="AJ40" s="1"/>
      <c r="AK40" s="1"/>
      <c r="AL40" s="1"/>
      <c r="AM40" s="1"/>
      <c r="AN40" s="1"/>
      <c r="AO40" s="1"/>
      <c r="AP40" s="1"/>
      <c r="AQ40" s="1"/>
      <c r="AR40" s="1"/>
      <c r="AS40" s="1"/>
      <c r="AT40" s="1"/>
    </row>
    <row r="41" spans="1:46" ht="21" customHeight="1" x14ac:dyDescent="0.25">
      <c r="A41" s="177"/>
      <c r="B41" s="195"/>
      <c r="C41" s="83"/>
      <c r="D41" s="198"/>
      <c r="E41" s="198"/>
      <c r="F41" s="198"/>
      <c r="G41" s="199"/>
      <c r="H41" s="198"/>
      <c r="I41" s="199"/>
      <c r="J41" s="196"/>
      <c r="K41" s="183"/>
      <c r="L41" s="196"/>
      <c r="M41" s="200"/>
      <c r="N41" s="200"/>
      <c r="O41" s="201"/>
      <c r="P41" s="197"/>
      <c r="Q41" s="172"/>
      <c r="R41" s="172"/>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9" t="s">
        <v>41</v>
      </c>
      <c r="E42" s="8"/>
      <c r="F42" s="17"/>
      <c r="G42" s="11"/>
      <c r="H42" s="8"/>
      <c r="I42" s="6"/>
      <c r="J42" s="8"/>
      <c r="L42" s="8"/>
      <c r="M42" s="5"/>
      <c r="N42" s="5"/>
      <c r="O42" s="5"/>
      <c r="Q42" s="172"/>
      <c r="R42" s="172"/>
      <c r="AC42" s="1"/>
      <c r="AD42" s="1"/>
      <c r="AE42" s="1"/>
      <c r="AF42" s="1"/>
      <c r="AG42" s="1"/>
      <c r="AH42" s="1"/>
      <c r="AI42" s="1"/>
      <c r="AJ42" s="1"/>
      <c r="AK42" s="1"/>
      <c r="AL42" s="1"/>
      <c r="AM42" s="1"/>
      <c r="AN42" s="1"/>
      <c r="AO42" s="1"/>
      <c r="AP42" s="1"/>
      <c r="AQ42" s="1"/>
      <c r="AR42" s="1"/>
      <c r="AS42" s="1"/>
      <c r="AT42" s="1"/>
    </row>
    <row r="43" spans="1:46" ht="21" customHeight="1" x14ac:dyDescent="0.25">
      <c r="A43" s="353" t="s">
        <v>3</v>
      </c>
      <c r="B43" s="354"/>
      <c r="C43" s="59" t="s">
        <v>4</v>
      </c>
      <c r="D43" s="227" t="s">
        <v>85</v>
      </c>
      <c r="E43" s="227" t="s">
        <v>85</v>
      </c>
      <c r="F43" s="205" t="s">
        <v>85</v>
      </c>
      <c r="G43" s="212" t="s">
        <v>85</v>
      </c>
      <c r="H43" s="227" t="s">
        <v>85</v>
      </c>
      <c r="I43" s="228" t="s">
        <v>85</v>
      </c>
      <c r="J43" s="40"/>
      <c r="K43" s="80"/>
      <c r="L43" s="40"/>
      <c r="M43" s="3" t="s">
        <v>85</v>
      </c>
      <c r="N43" s="203" t="s">
        <v>85</v>
      </c>
      <c r="O43" s="202" t="s">
        <v>85</v>
      </c>
      <c r="P43" s="204" t="s">
        <v>197</v>
      </c>
      <c r="Q43" s="172"/>
      <c r="R43" s="172"/>
      <c r="AC43" s="1"/>
      <c r="AD43" s="1"/>
      <c r="AE43" s="1"/>
      <c r="AF43" s="1"/>
      <c r="AG43" s="1"/>
      <c r="AH43" s="1"/>
      <c r="AI43" s="1"/>
      <c r="AJ43" s="1"/>
      <c r="AK43" s="1"/>
      <c r="AL43" s="1"/>
      <c r="AM43" s="1"/>
      <c r="AN43" s="1"/>
      <c r="AO43" s="1"/>
      <c r="AP43" s="1"/>
      <c r="AQ43" s="1"/>
      <c r="AR43" s="1"/>
      <c r="AS43" s="1"/>
      <c r="AT43" s="1"/>
    </row>
    <row r="44" spans="1:46" ht="21" customHeight="1" x14ac:dyDescent="0.25">
      <c r="A44" s="353"/>
      <c r="B44" s="354"/>
      <c r="C44" s="83" t="s">
        <v>10</v>
      </c>
      <c r="D44" s="227" t="s">
        <v>85</v>
      </c>
      <c r="E44" s="227" t="s">
        <v>85</v>
      </c>
      <c r="F44" s="205" t="s">
        <v>85</v>
      </c>
      <c r="G44" s="212" t="s">
        <v>85</v>
      </c>
      <c r="H44" s="227" t="s">
        <v>85</v>
      </c>
      <c r="I44" s="228" t="s">
        <v>85</v>
      </c>
      <c r="J44" s="40"/>
      <c r="K44" s="80"/>
      <c r="L44" s="40"/>
      <c r="M44" s="3" t="s">
        <v>85</v>
      </c>
      <c r="N44" s="203" t="s">
        <v>85</v>
      </c>
      <c r="O44" s="202" t="s">
        <v>85</v>
      </c>
      <c r="P44" s="204" t="s">
        <v>197</v>
      </c>
      <c r="Q44" s="172"/>
      <c r="R44" s="172"/>
      <c r="AC44" s="1"/>
      <c r="AD44" s="1"/>
      <c r="AE44" s="1"/>
      <c r="AF44" s="1"/>
      <c r="AG44" s="1"/>
      <c r="AH44" s="1"/>
      <c r="AI44" s="1"/>
      <c r="AJ44" s="1"/>
      <c r="AK44" s="1"/>
      <c r="AL44" s="1"/>
      <c r="AM44" s="1"/>
      <c r="AN44" s="1"/>
      <c r="AO44" s="1"/>
      <c r="AP44" s="1"/>
      <c r="AQ44" s="1"/>
      <c r="AR44" s="1"/>
      <c r="AS44" s="1"/>
      <c r="AT44" s="1"/>
    </row>
    <row r="45" spans="1:46" ht="21" x14ac:dyDescent="0.25">
      <c r="A45" s="353"/>
      <c r="B45" s="354"/>
      <c r="C45" s="59" t="str">
        <f t="shared" ref="C45:C47" si="8">C59</f>
        <v>Others Quota</v>
      </c>
      <c r="D45" s="227" t="s">
        <v>85</v>
      </c>
      <c r="E45" s="227" t="s">
        <v>85</v>
      </c>
      <c r="F45" s="205" t="s">
        <v>85</v>
      </c>
      <c r="G45" s="212" t="s">
        <v>85</v>
      </c>
      <c r="H45" s="227" t="s">
        <v>85</v>
      </c>
      <c r="I45" s="228" t="s">
        <v>85</v>
      </c>
      <c r="J45" s="40"/>
      <c r="K45" s="80"/>
      <c r="L45" s="40"/>
      <c r="M45" s="3" t="s">
        <v>85</v>
      </c>
      <c r="N45" s="203" t="s">
        <v>85</v>
      </c>
      <c r="O45" s="202" t="s">
        <v>85</v>
      </c>
      <c r="P45" s="204" t="s">
        <v>197</v>
      </c>
      <c r="Q45" s="172"/>
      <c r="R45" s="172"/>
      <c r="AC45" s="1"/>
      <c r="AD45" s="1"/>
      <c r="AE45" s="1"/>
      <c r="AF45" s="1"/>
      <c r="AG45" s="1"/>
      <c r="AH45" s="1"/>
      <c r="AI45" s="1"/>
      <c r="AJ45" s="1"/>
      <c r="AK45" s="1"/>
      <c r="AL45" s="1"/>
      <c r="AM45" s="1"/>
      <c r="AN45" s="1"/>
      <c r="AO45" s="1"/>
      <c r="AP45" s="1"/>
      <c r="AQ45" s="1"/>
      <c r="AR45" s="1"/>
      <c r="AS45" s="1"/>
      <c r="AT45" s="1"/>
    </row>
    <row r="46" spans="1:46" ht="21" customHeight="1" x14ac:dyDescent="0.25">
      <c r="A46" s="353"/>
      <c r="B46" s="354"/>
      <c r="C46" s="60" t="str">
        <f t="shared" si="8"/>
        <v>Remove TAC</v>
      </c>
      <c r="D46" s="227" t="s">
        <v>85</v>
      </c>
      <c r="E46" s="227" t="s">
        <v>85</v>
      </c>
      <c r="F46" s="205" t="s">
        <v>85</v>
      </c>
      <c r="G46" s="212" t="s">
        <v>85</v>
      </c>
      <c r="H46" s="227" t="s">
        <v>85</v>
      </c>
      <c r="I46" s="228" t="s">
        <v>85</v>
      </c>
      <c r="J46" s="40"/>
      <c r="K46" s="80"/>
      <c r="L46" s="40"/>
      <c r="M46" s="3" t="s">
        <v>85</v>
      </c>
      <c r="N46" s="203" t="s">
        <v>85</v>
      </c>
      <c r="O46" s="202" t="s">
        <v>85</v>
      </c>
      <c r="P46" s="204" t="s">
        <v>197</v>
      </c>
      <c r="Q46" s="172"/>
      <c r="R46" s="172"/>
      <c r="AC46" s="1"/>
      <c r="AD46" s="1"/>
      <c r="AE46" s="1"/>
      <c r="AF46" s="1"/>
      <c r="AG46" s="1"/>
      <c r="AH46" s="1"/>
      <c r="AI46" s="1"/>
      <c r="AJ46" s="1"/>
      <c r="AK46" s="1"/>
      <c r="AL46" s="1"/>
      <c r="AM46" s="1"/>
      <c r="AN46" s="1"/>
      <c r="AO46" s="1"/>
      <c r="AP46" s="1"/>
      <c r="AQ46" s="1"/>
      <c r="AR46" s="1"/>
      <c r="AS46" s="1"/>
      <c r="AT46" s="1"/>
    </row>
    <row r="47" spans="1:46" ht="21" customHeight="1" x14ac:dyDescent="0.25">
      <c r="A47" s="353"/>
      <c r="B47" s="354"/>
      <c r="C47" s="59" t="str">
        <f t="shared" si="8"/>
        <v xml:space="preserve">Merge TAC regions </v>
      </c>
      <c r="D47" s="227" t="s">
        <v>85</v>
      </c>
      <c r="E47" s="227" t="s">
        <v>85</v>
      </c>
      <c r="F47" s="205" t="s">
        <v>85</v>
      </c>
      <c r="G47" s="212" t="s">
        <v>85</v>
      </c>
      <c r="H47" s="227" t="s">
        <v>85</v>
      </c>
      <c r="I47" s="228" t="s">
        <v>85</v>
      </c>
      <c r="J47" s="40"/>
      <c r="K47" s="80"/>
      <c r="L47" s="40"/>
      <c r="M47" s="3" t="s">
        <v>85</v>
      </c>
      <c r="N47" s="203" t="s">
        <v>85</v>
      </c>
      <c r="O47" s="202" t="s">
        <v>85</v>
      </c>
      <c r="P47" s="204" t="s">
        <v>197</v>
      </c>
      <c r="Q47" s="172"/>
      <c r="R47" s="172"/>
      <c r="AC47" s="1"/>
      <c r="AD47" s="1"/>
      <c r="AE47" s="1"/>
      <c r="AF47" s="1"/>
      <c r="AG47" s="1"/>
      <c r="AH47" s="1"/>
      <c r="AI47" s="1"/>
      <c r="AJ47" s="1"/>
      <c r="AK47" s="1"/>
      <c r="AL47" s="1"/>
      <c r="AM47" s="1"/>
      <c r="AN47" s="1"/>
      <c r="AO47" s="1"/>
      <c r="AP47" s="1"/>
      <c r="AQ47" s="1"/>
      <c r="AR47" s="1"/>
      <c r="AS47" s="1"/>
      <c r="AT47" s="1"/>
    </row>
    <row r="48" spans="1:46" ht="21" customHeight="1" x14ac:dyDescent="0.25">
      <c r="A48" s="1"/>
      <c r="B48" s="1"/>
      <c r="C48" s="1"/>
      <c r="D48" s="1"/>
      <c r="E48" s="1"/>
      <c r="F48" s="6"/>
      <c r="G48" s="122"/>
      <c r="H48" s="1"/>
      <c r="I48" s="6"/>
      <c r="J48" s="1"/>
      <c r="K48" s="6"/>
      <c r="L48" s="1"/>
      <c r="M48" s="5"/>
      <c r="N48" s="5"/>
      <c r="O48" s="5"/>
      <c r="Q48" s="172"/>
      <c r="R48" s="172"/>
      <c r="AC48" s="1"/>
      <c r="AD48" s="1"/>
      <c r="AE48" s="1"/>
      <c r="AF48" s="1"/>
      <c r="AG48" s="1"/>
      <c r="AH48" s="1"/>
      <c r="AI48" s="1"/>
      <c r="AJ48" s="1"/>
      <c r="AK48" s="1"/>
      <c r="AL48" s="1"/>
      <c r="AM48" s="1"/>
      <c r="AN48" s="1"/>
      <c r="AO48" s="1"/>
      <c r="AP48" s="1"/>
      <c r="AQ48" s="1"/>
      <c r="AR48" s="1"/>
      <c r="AS48" s="1"/>
      <c r="AT48" s="1"/>
    </row>
    <row r="49" spans="1:46" ht="34.5" customHeight="1" x14ac:dyDescent="0.25">
      <c r="A49" s="1"/>
      <c r="B49" s="1"/>
      <c r="C49" s="79" t="s">
        <v>38</v>
      </c>
      <c r="D49" s="70" t="s">
        <v>40</v>
      </c>
      <c r="E49" s="37"/>
      <c r="F49" s="7"/>
      <c r="G49" s="121"/>
      <c r="H49" s="37"/>
      <c r="I49" s="7"/>
      <c r="J49" s="37"/>
      <c r="L49" s="37"/>
      <c r="M49" s="5"/>
      <c r="N49" s="5"/>
      <c r="O49" s="5"/>
      <c r="Q49" s="172"/>
      <c r="R49" s="172"/>
      <c r="AC49" s="1"/>
      <c r="AD49" s="1"/>
      <c r="AE49" s="1"/>
      <c r="AF49" s="1"/>
      <c r="AG49" s="1"/>
      <c r="AH49" s="1"/>
      <c r="AI49" s="1"/>
      <c r="AJ49" s="1"/>
      <c r="AK49" s="1"/>
      <c r="AL49" s="1"/>
      <c r="AM49" s="1"/>
      <c r="AN49" s="1"/>
      <c r="AO49" s="1"/>
      <c r="AP49" s="1"/>
      <c r="AQ49" s="1"/>
      <c r="AR49" s="1"/>
      <c r="AS49" s="1"/>
      <c r="AT49" s="1"/>
    </row>
    <row r="50" spans="1:46" ht="21" x14ac:dyDescent="0.25">
      <c r="A50" s="353" t="s">
        <v>2</v>
      </c>
      <c r="B50" s="354"/>
      <c r="C50" s="57" t="s">
        <v>14</v>
      </c>
      <c r="D50" s="227" t="s">
        <v>85</v>
      </c>
      <c r="E50" s="227" t="s">
        <v>85</v>
      </c>
      <c r="F50" s="205" t="s">
        <v>85</v>
      </c>
      <c r="G50" s="212" t="s">
        <v>85</v>
      </c>
      <c r="H50" s="227" t="s">
        <v>85</v>
      </c>
      <c r="I50" s="228" t="s">
        <v>85</v>
      </c>
      <c r="J50" s="40"/>
      <c r="K50" s="80"/>
      <c r="L50" s="40"/>
      <c r="M50" s="3" t="s">
        <v>85</v>
      </c>
      <c r="N50" s="203" t="s">
        <v>85</v>
      </c>
      <c r="O50" s="202" t="s">
        <v>85</v>
      </c>
      <c r="P50" s="204" t="s">
        <v>197</v>
      </c>
      <c r="Q50" s="172"/>
      <c r="R50" s="172"/>
      <c r="AC50" s="1"/>
      <c r="AD50" s="1"/>
      <c r="AE50" s="1"/>
      <c r="AF50" s="1"/>
      <c r="AG50" s="1"/>
      <c r="AH50" s="1"/>
      <c r="AI50" s="1"/>
      <c r="AJ50" s="1"/>
      <c r="AK50" s="1"/>
      <c r="AL50" s="1"/>
      <c r="AM50" s="1"/>
      <c r="AN50" s="1"/>
      <c r="AO50" s="1"/>
      <c r="AP50" s="1"/>
      <c r="AQ50" s="1"/>
      <c r="AR50" s="1"/>
      <c r="AS50" s="1"/>
      <c r="AT50" s="1"/>
    </row>
    <row r="51" spans="1:46" s="1" customFormat="1" ht="21" x14ac:dyDescent="0.25">
      <c r="A51" s="353"/>
      <c r="B51" s="354"/>
      <c r="C51" s="63" t="s">
        <v>30</v>
      </c>
      <c r="D51" s="227" t="s">
        <v>85</v>
      </c>
      <c r="E51" s="227" t="s">
        <v>85</v>
      </c>
      <c r="F51" s="205" t="s">
        <v>85</v>
      </c>
      <c r="G51" s="212" t="s">
        <v>85</v>
      </c>
      <c r="H51" s="227" t="s">
        <v>85</v>
      </c>
      <c r="I51" s="228" t="s">
        <v>85</v>
      </c>
      <c r="J51" s="40"/>
      <c r="K51" s="80"/>
      <c r="L51" s="40"/>
      <c r="M51" s="3" t="s">
        <v>85</v>
      </c>
      <c r="N51" s="203" t="s">
        <v>85</v>
      </c>
      <c r="O51" s="202" t="s">
        <v>85</v>
      </c>
      <c r="P51" s="204" t="s">
        <v>197</v>
      </c>
      <c r="Q51" s="172"/>
      <c r="R51" s="172"/>
    </row>
    <row r="52" spans="1:46" s="1" customFormat="1" ht="21" x14ac:dyDescent="0.35">
      <c r="A52" s="353"/>
      <c r="B52" s="354"/>
      <c r="C52" s="216" t="s">
        <v>31</v>
      </c>
      <c r="D52" s="227" t="s">
        <v>85</v>
      </c>
      <c r="E52" s="227" t="s">
        <v>85</v>
      </c>
      <c r="F52" s="205" t="s">
        <v>85</v>
      </c>
      <c r="G52" s="212" t="s">
        <v>85</v>
      </c>
      <c r="H52" s="227" t="s">
        <v>85</v>
      </c>
      <c r="I52" s="228" t="s">
        <v>85</v>
      </c>
      <c r="J52" s="40"/>
      <c r="K52" s="80"/>
      <c r="L52" s="40"/>
      <c r="M52" s="3" t="s">
        <v>85</v>
      </c>
      <c r="N52" s="203" t="s">
        <v>85</v>
      </c>
      <c r="O52" s="202" t="s">
        <v>85</v>
      </c>
      <c r="P52" s="204" t="s">
        <v>197</v>
      </c>
      <c r="Q52" s="172"/>
      <c r="R52" s="172"/>
    </row>
    <row r="53" spans="1:46" s="1" customFormat="1" ht="21" customHeight="1" x14ac:dyDescent="0.35">
      <c r="A53" s="353"/>
      <c r="B53" s="354"/>
      <c r="C53" s="215"/>
      <c r="D53" s="227"/>
      <c r="E53" s="227"/>
      <c r="F53" s="227"/>
      <c r="G53" s="227"/>
      <c r="H53" s="227"/>
      <c r="I53" s="227"/>
      <c r="J53" s="40"/>
      <c r="K53" s="274"/>
      <c r="L53" s="40"/>
      <c r="M53" s="275"/>
      <c r="N53" s="275"/>
      <c r="O53" s="169"/>
      <c r="P53" s="168"/>
      <c r="Q53" s="172"/>
      <c r="R53" s="172"/>
    </row>
    <row r="54" spans="1:46" s="1" customFormat="1" ht="21" customHeight="1" x14ac:dyDescent="0.35">
      <c r="A54" s="353"/>
      <c r="B54" s="354"/>
      <c r="C54" s="215"/>
      <c r="D54" s="227"/>
      <c r="E54" s="227"/>
      <c r="F54" s="227"/>
      <c r="G54" s="227"/>
      <c r="H54" s="227"/>
      <c r="I54" s="227"/>
      <c r="J54" s="40"/>
      <c r="K54" s="274"/>
      <c r="L54" s="40"/>
      <c r="M54" s="275"/>
      <c r="N54" s="275"/>
      <c r="O54" s="169"/>
      <c r="P54" s="168"/>
      <c r="Q54" s="172"/>
      <c r="R54" s="172"/>
    </row>
    <row r="55" spans="1:46" ht="21.75" thickBot="1" x14ac:dyDescent="0.3">
      <c r="A55" s="1"/>
      <c r="B55" s="1"/>
      <c r="C55" s="4"/>
      <c r="D55" s="4"/>
      <c r="E55" s="4"/>
      <c r="F55" s="6"/>
      <c r="G55" s="16"/>
      <c r="H55" s="4"/>
      <c r="I55" s="6"/>
      <c r="J55" s="4"/>
      <c r="K55" s="16"/>
      <c r="L55" s="4"/>
      <c r="M55" s="5"/>
      <c r="N55" s="5"/>
      <c r="O55" s="16"/>
      <c r="Q55" s="172"/>
      <c r="R55" s="172"/>
      <c r="AC55" s="1"/>
      <c r="AD55" s="1"/>
      <c r="AE55" s="1"/>
      <c r="AF55" s="1"/>
      <c r="AG55" s="1"/>
      <c r="AH55" s="1"/>
      <c r="AI55" s="1"/>
      <c r="AJ55" s="1"/>
      <c r="AK55" s="1"/>
      <c r="AL55" s="1"/>
      <c r="AM55" s="1"/>
      <c r="AN55" s="1"/>
      <c r="AO55" s="1"/>
      <c r="AP55" s="1"/>
      <c r="AQ55" s="1"/>
      <c r="AR55" s="1"/>
      <c r="AS55" s="1"/>
      <c r="AT55" s="1"/>
    </row>
    <row r="56" spans="1:46" ht="66.95" customHeight="1" thickBot="1" x14ac:dyDescent="0.3">
      <c r="A56" s="348" t="s">
        <v>246</v>
      </c>
      <c r="B56" s="349"/>
      <c r="C56" s="349"/>
      <c r="D56" s="392" t="s">
        <v>326</v>
      </c>
      <c r="E56" s="393"/>
      <c r="F56" s="393"/>
      <c r="G56" s="393"/>
      <c r="H56" s="393"/>
      <c r="I56" s="394"/>
      <c r="J56" s="123"/>
      <c r="K56" s="111"/>
      <c r="L56" s="176"/>
      <c r="M56" s="32"/>
      <c r="N56" s="32"/>
      <c r="O56" s="32"/>
      <c r="P56" s="32"/>
      <c r="Q56" s="345"/>
      <c r="R56" s="345"/>
      <c r="AC56" s="1"/>
      <c r="AD56" s="1"/>
      <c r="AE56" s="1"/>
      <c r="AF56" s="1"/>
      <c r="AG56" s="1"/>
      <c r="AH56" s="1"/>
      <c r="AI56" s="1"/>
      <c r="AJ56" s="1"/>
      <c r="AK56" s="1"/>
      <c r="AL56" s="1"/>
      <c r="AM56" s="1"/>
      <c r="AN56" s="1"/>
      <c r="AO56" s="1"/>
      <c r="AP56" s="1"/>
      <c r="AQ56" s="1"/>
      <c r="AR56" s="1"/>
      <c r="AS56" s="1"/>
      <c r="AT56" s="1"/>
    </row>
    <row r="57" spans="1:46" ht="23.25" hidden="1" x14ac:dyDescent="0.35">
      <c r="A57" s="19"/>
      <c r="B57" s="20"/>
      <c r="C57" s="6"/>
      <c r="D57" s="6"/>
      <c r="E57" s="6"/>
      <c r="F57" s="5"/>
      <c r="G57" s="120"/>
      <c r="H57" s="6"/>
      <c r="I57" s="5"/>
      <c r="J57" s="6"/>
      <c r="K57" s="5"/>
      <c r="L57" s="6"/>
      <c r="M57" s="5"/>
      <c r="N57" s="5"/>
      <c r="O57" s="5"/>
      <c r="Q57" s="172"/>
      <c r="R57" s="172"/>
      <c r="AC57" s="1"/>
      <c r="AD57" s="1"/>
      <c r="AE57" s="1"/>
      <c r="AF57" s="1"/>
      <c r="AG57" s="1"/>
      <c r="AH57" s="1"/>
      <c r="AI57" s="1"/>
      <c r="AJ57" s="1"/>
      <c r="AK57" s="1"/>
      <c r="AL57" s="1"/>
      <c r="AM57" s="1"/>
      <c r="AN57" s="1"/>
      <c r="AO57" s="1"/>
      <c r="AP57" s="1"/>
      <c r="AQ57" s="1"/>
      <c r="AR57" s="1"/>
      <c r="AS57" s="1"/>
      <c r="AT57" s="1"/>
    </row>
    <row r="58" spans="1:46" ht="21" hidden="1" x14ac:dyDescent="0.25">
      <c r="A58" s="1"/>
      <c r="B58" s="1"/>
      <c r="C58" s="17"/>
      <c r="D58" s="71" t="s">
        <v>39</v>
      </c>
      <c r="E58" s="17"/>
      <c r="F58" s="7"/>
      <c r="G58" s="121"/>
      <c r="H58" s="17"/>
      <c r="I58" s="7"/>
      <c r="J58" s="17"/>
      <c r="L58" s="17"/>
      <c r="M58" s="5"/>
      <c r="N58" s="5"/>
      <c r="O58" s="17"/>
      <c r="Q58" s="172"/>
      <c r="R58" s="172"/>
      <c r="AC58" s="1"/>
      <c r="AD58" s="1"/>
      <c r="AE58" s="1"/>
      <c r="AF58" s="1"/>
      <c r="AG58" s="1"/>
      <c r="AH58" s="1"/>
      <c r="AI58" s="1"/>
      <c r="AJ58" s="1"/>
      <c r="AK58" s="1"/>
      <c r="AL58" s="1"/>
      <c r="AM58" s="1"/>
      <c r="AN58" s="1"/>
      <c r="AO58" s="1"/>
      <c r="AP58" s="1"/>
      <c r="AQ58" s="1"/>
      <c r="AR58" s="1"/>
      <c r="AS58" s="1"/>
      <c r="AT58" s="1"/>
    </row>
    <row r="59" spans="1:46" ht="21" hidden="1" customHeight="1" x14ac:dyDescent="0.25">
      <c r="A59" s="346" t="s">
        <v>32</v>
      </c>
      <c r="B59" s="347"/>
      <c r="C59" s="42" t="s">
        <v>11</v>
      </c>
      <c r="D59" s="13" t="s">
        <v>70</v>
      </c>
      <c r="E59" s="13" t="s">
        <v>70</v>
      </c>
      <c r="F59" s="153" t="s">
        <v>70</v>
      </c>
      <c r="G59" s="43"/>
      <c r="H59" s="153" t="s">
        <v>70</v>
      </c>
      <c r="I59" s="45"/>
      <c r="J59" s="13"/>
      <c r="K59" s="80"/>
      <c r="L59" s="13"/>
      <c r="M59" s="15"/>
      <c r="N59" s="30"/>
      <c r="P59" s="68"/>
      <c r="Q59" s="172"/>
      <c r="R59" s="172"/>
      <c r="AC59" s="1"/>
      <c r="AD59" s="1"/>
      <c r="AE59" s="1"/>
      <c r="AF59" s="1"/>
      <c r="AG59" s="1"/>
      <c r="AH59" s="1"/>
      <c r="AI59" s="1"/>
      <c r="AJ59" s="1"/>
      <c r="AK59" s="1"/>
      <c r="AL59" s="1"/>
      <c r="AM59" s="1"/>
      <c r="AN59" s="1"/>
      <c r="AO59" s="1"/>
      <c r="AP59" s="1"/>
      <c r="AQ59" s="1"/>
      <c r="AR59" s="1"/>
      <c r="AS59" s="1"/>
      <c r="AT59" s="1"/>
    </row>
    <row r="60" spans="1:46" ht="21" hidden="1" customHeight="1" x14ac:dyDescent="0.25">
      <c r="A60" s="346"/>
      <c r="B60" s="347"/>
      <c r="C60" s="59" t="s">
        <v>5</v>
      </c>
      <c r="D60" s="38"/>
      <c r="E60" s="38"/>
      <c r="F60" s="77"/>
      <c r="G60" s="44"/>
      <c r="H60" s="153"/>
      <c r="I60" s="118"/>
      <c r="J60" s="38"/>
      <c r="K60" s="81"/>
      <c r="L60" s="38"/>
      <c r="M60" s="21"/>
      <c r="N60" s="31"/>
      <c r="O60" s="2"/>
      <c r="P60" s="68"/>
      <c r="Q60" s="172"/>
      <c r="R60" s="172"/>
      <c r="AC60" s="1"/>
      <c r="AD60" s="1"/>
      <c r="AE60" s="1"/>
      <c r="AF60" s="1"/>
      <c r="AG60" s="1"/>
      <c r="AH60" s="1"/>
      <c r="AI60" s="1"/>
      <c r="AJ60" s="1"/>
      <c r="AK60" s="1"/>
      <c r="AL60" s="1"/>
      <c r="AM60" s="1"/>
      <c r="AN60" s="1"/>
      <c r="AO60" s="1"/>
      <c r="AP60" s="1"/>
      <c r="AQ60" s="1"/>
      <c r="AR60" s="1"/>
      <c r="AS60" s="1"/>
      <c r="AT60" s="1"/>
    </row>
    <row r="61" spans="1:46" ht="21" hidden="1" customHeight="1" x14ac:dyDescent="0.25">
      <c r="A61" s="346"/>
      <c r="B61" s="347"/>
      <c r="C61" s="59" t="s">
        <v>6</v>
      </c>
      <c r="D61" s="12"/>
      <c r="E61" s="12"/>
      <c r="F61" s="153"/>
      <c r="G61" s="43"/>
      <c r="H61" s="153"/>
      <c r="I61" s="119"/>
      <c r="J61" s="12"/>
      <c r="K61" s="80"/>
      <c r="L61" s="12"/>
      <c r="M61" s="15"/>
      <c r="N61" s="30"/>
      <c r="O61" s="18"/>
      <c r="P61" s="68"/>
      <c r="Q61" s="172"/>
      <c r="R61" s="172"/>
      <c r="AC61" s="1"/>
      <c r="AD61" s="1"/>
      <c r="AE61" s="1"/>
      <c r="AF61" s="1"/>
      <c r="AG61" s="1"/>
      <c r="AH61" s="1"/>
      <c r="AI61" s="1"/>
      <c r="AJ61" s="1"/>
      <c r="AK61" s="1"/>
      <c r="AL61" s="1"/>
      <c r="AM61" s="1"/>
      <c r="AN61" s="1"/>
      <c r="AO61" s="1"/>
      <c r="AP61" s="1"/>
      <c r="AQ61" s="1"/>
      <c r="AR61" s="1"/>
      <c r="AS61" s="1"/>
      <c r="AT61" s="1"/>
    </row>
    <row r="62" spans="1:46" ht="21" hidden="1" customHeight="1" x14ac:dyDescent="0.3">
      <c r="A62" s="346"/>
      <c r="B62" s="347"/>
      <c r="C62" s="42" t="s">
        <v>16</v>
      </c>
      <c r="D62" s="39"/>
      <c r="E62" s="39"/>
      <c r="F62" s="153"/>
      <c r="G62" s="44"/>
      <c r="H62" s="153"/>
      <c r="I62" s="45"/>
      <c r="J62" s="39"/>
      <c r="K62" s="80"/>
      <c r="L62" s="39"/>
      <c r="M62" s="15"/>
      <c r="N62" s="15"/>
      <c r="O62" s="170"/>
      <c r="P62" s="168"/>
      <c r="Q62" s="172"/>
      <c r="R62" s="172"/>
      <c r="AC62" s="1"/>
      <c r="AD62" s="1"/>
      <c r="AE62" s="1"/>
      <c r="AF62" s="1"/>
      <c r="AG62" s="1"/>
      <c r="AH62" s="1"/>
      <c r="AI62" s="1"/>
      <c r="AJ62" s="1"/>
      <c r="AK62" s="1"/>
      <c r="AL62" s="1"/>
      <c r="AM62" s="1"/>
      <c r="AN62" s="1"/>
      <c r="AO62" s="1"/>
      <c r="AP62" s="1"/>
      <c r="AQ62" s="1"/>
      <c r="AR62" s="1"/>
      <c r="AS62" s="1"/>
      <c r="AT62" s="1"/>
    </row>
    <row r="63" spans="1:46" ht="21" hidden="1" customHeight="1" x14ac:dyDescent="0.3">
      <c r="A63" s="346"/>
      <c r="B63" s="347"/>
      <c r="C63" s="61" t="s">
        <v>15</v>
      </c>
      <c r="D63" s="24"/>
      <c r="E63" s="24"/>
      <c r="F63" s="153"/>
      <c r="G63" s="43"/>
      <c r="H63" s="153"/>
      <c r="I63" s="45"/>
      <c r="J63" s="24"/>
      <c r="K63" s="80"/>
      <c r="L63" s="24"/>
      <c r="M63" s="15"/>
      <c r="N63" s="15"/>
      <c r="O63" s="170"/>
      <c r="P63" s="168"/>
      <c r="Q63" s="172"/>
      <c r="R63" s="172"/>
      <c r="AC63" s="1"/>
      <c r="AD63" s="1"/>
      <c r="AE63" s="1"/>
      <c r="AF63" s="1"/>
      <c r="AG63" s="1"/>
      <c r="AH63" s="1"/>
      <c r="AI63" s="1"/>
      <c r="AJ63" s="1"/>
      <c r="AK63" s="1"/>
      <c r="AL63" s="1"/>
      <c r="AM63" s="1"/>
      <c r="AN63" s="1"/>
      <c r="AO63" s="1"/>
      <c r="AP63" s="1"/>
      <c r="AQ63" s="1"/>
      <c r="AR63" s="1"/>
      <c r="AS63" s="1"/>
      <c r="AT63" s="1"/>
    </row>
    <row r="64" spans="1:46" ht="21" hidden="1" customHeight="1" x14ac:dyDescent="0.3">
      <c r="A64" s="346"/>
      <c r="B64" s="347"/>
      <c r="C64" s="58"/>
      <c r="D64" s="25"/>
      <c r="E64" s="25"/>
      <c r="F64" s="77"/>
      <c r="G64" s="43"/>
      <c r="H64" s="153"/>
      <c r="I64" s="45"/>
      <c r="J64" s="25"/>
      <c r="K64" s="81"/>
      <c r="L64" s="25"/>
      <c r="M64" s="15"/>
      <c r="N64" s="30"/>
      <c r="O64" s="170"/>
      <c r="P64" s="168"/>
      <c r="Q64" s="172"/>
      <c r="R64" s="172"/>
      <c r="AC64" s="1"/>
      <c r="AD64" s="1"/>
      <c r="AE64" s="1"/>
      <c r="AF64" s="1"/>
      <c r="AG64" s="1"/>
      <c r="AH64" s="1"/>
      <c r="AI64" s="1"/>
      <c r="AJ64" s="1"/>
      <c r="AK64" s="1"/>
      <c r="AL64" s="1"/>
      <c r="AM64" s="1"/>
      <c r="AN64" s="1"/>
      <c r="AO64" s="1"/>
      <c r="AP64" s="1"/>
      <c r="AQ64" s="1"/>
      <c r="AR64" s="1"/>
      <c r="AS64" s="1"/>
      <c r="AT64" s="1"/>
    </row>
    <row r="65" spans="1:46" ht="21.75" hidden="1" thickBot="1" x14ac:dyDescent="0.3">
      <c r="A65" s="22"/>
      <c r="B65" s="22"/>
      <c r="C65" s="23"/>
      <c r="D65" s="6"/>
      <c r="E65" s="6"/>
      <c r="F65" s="6"/>
      <c r="G65" s="23"/>
      <c r="H65" s="23"/>
      <c r="I65" s="23"/>
      <c r="J65" s="23"/>
      <c r="K65" s="23"/>
      <c r="L65" s="23"/>
      <c r="M65" s="16"/>
      <c r="N65" s="16"/>
      <c r="O65" s="160" t="s">
        <v>71</v>
      </c>
      <c r="Q65" s="172"/>
      <c r="R65" s="172"/>
      <c r="AC65" s="1"/>
      <c r="AD65" s="1"/>
      <c r="AE65" s="1"/>
      <c r="AF65" s="1"/>
      <c r="AG65" s="1"/>
      <c r="AH65" s="1"/>
      <c r="AI65" s="1"/>
      <c r="AJ65" s="1"/>
      <c r="AK65" s="1"/>
      <c r="AL65" s="1"/>
      <c r="AM65" s="1"/>
      <c r="AN65" s="1"/>
      <c r="AO65" s="1"/>
      <c r="AP65" s="1"/>
      <c r="AQ65" s="1"/>
      <c r="AR65" s="1"/>
      <c r="AS65" s="1"/>
      <c r="AT65" s="1"/>
    </row>
    <row r="66" spans="1:46" ht="60" hidden="1" customHeight="1" x14ac:dyDescent="0.35">
      <c r="A66" s="348" t="s">
        <v>29</v>
      </c>
      <c r="B66" s="349"/>
      <c r="C66" s="349"/>
      <c r="D66" s="123" t="s">
        <v>72</v>
      </c>
      <c r="E66" s="123"/>
      <c r="F66" s="111"/>
      <c r="G66" s="113"/>
      <c r="H66" s="176"/>
      <c r="I66" s="112"/>
      <c r="J66" s="123"/>
      <c r="K66" s="111"/>
      <c r="L66" s="176"/>
      <c r="M66" s="33"/>
      <c r="N66" s="32"/>
      <c r="O66" s="32"/>
      <c r="P66" s="32"/>
      <c r="Q66" s="172"/>
      <c r="R66" s="172"/>
      <c r="AC66" s="1"/>
      <c r="AD66" s="1"/>
      <c r="AE66" s="1"/>
      <c r="AF66" s="1"/>
      <c r="AG66" s="1"/>
      <c r="AH66" s="1"/>
      <c r="AI66" s="1"/>
      <c r="AJ66" s="1"/>
      <c r="AK66" s="1"/>
      <c r="AL66" s="1"/>
      <c r="AM66" s="1"/>
      <c r="AN66" s="1"/>
      <c r="AO66" s="1"/>
      <c r="AP66" s="1"/>
      <c r="AQ66" s="1"/>
      <c r="AR66" s="1"/>
      <c r="AS66" s="1"/>
      <c r="AT66" s="1"/>
    </row>
    <row r="67" spans="1:46" s="1" customFormat="1" x14ac:dyDescent="0.25">
      <c r="Q67" s="172"/>
      <c r="R67" s="172"/>
    </row>
    <row r="68" spans="1:46" s="1" customFormat="1" ht="23.25" x14ac:dyDescent="0.35">
      <c r="A68" s="74" t="s">
        <v>20</v>
      </c>
      <c r="B68" s="75"/>
      <c r="Q68" s="172"/>
      <c r="R68" s="172"/>
    </row>
    <row r="69" spans="1:46" s="1" customFormat="1" ht="21" x14ac:dyDescent="0.35">
      <c r="A69" s="67"/>
      <c r="B69" s="75" t="s">
        <v>21</v>
      </c>
    </row>
    <row r="70" spans="1:46" s="1" customFormat="1" ht="21" x14ac:dyDescent="0.35">
      <c r="A70" s="67"/>
      <c r="B70" s="75" t="s">
        <v>22</v>
      </c>
    </row>
    <row r="71" spans="1:46" s="1" customFormat="1" ht="21" x14ac:dyDescent="0.35">
      <c r="A71" s="67"/>
      <c r="B71" s="75" t="s">
        <v>23</v>
      </c>
    </row>
    <row r="72" spans="1:46" s="1" customFormat="1" ht="21" x14ac:dyDescent="0.35">
      <c r="A72" s="67"/>
      <c r="B72" s="75" t="s">
        <v>24</v>
      </c>
    </row>
    <row r="73" spans="1:46" s="1" customFormat="1" ht="21" x14ac:dyDescent="0.35">
      <c r="A73" s="67"/>
      <c r="B73" s="75" t="s">
        <v>25</v>
      </c>
    </row>
    <row r="74" spans="1:46" s="1" customFormat="1" ht="21" x14ac:dyDescent="0.35">
      <c r="A74" s="67"/>
      <c r="B74" s="75" t="s">
        <v>26</v>
      </c>
    </row>
    <row r="75" spans="1:46" s="1" customFormat="1" ht="21" x14ac:dyDescent="0.35">
      <c r="A75" s="67"/>
      <c r="B75" s="75" t="s">
        <v>27</v>
      </c>
    </row>
    <row r="76" spans="1:46" s="1" customFormat="1" ht="21" x14ac:dyDescent="0.35">
      <c r="A76" s="67"/>
      <c r="B76" s="75"/>
    </row>
  </sheetData>
  <mergeCells count="28">
    <mergeCell ref="J3:J5"/>
    <mergeCell ref="K3:K5"/>
    <mergeCell ref="L3:L5"/>
    <mergeCell ref="A4:B4"/>
    <mergeCell ref="A5:B5"/>
    <mergeCell ref="D3:D5"/>
    <mergeCell ref="E3:E5"/>
    <mergeCell ref="F3:F5"/>
    <mergeCell ref="G3:G5"/>
    <mergeCell ref="H3:H5"/>
    <mergeCell ref="I3:I5"/>
    <mergeCell ref="A25:B25"/>
    <mergeCell ref="C25:C28"/>
    <mergeCell ref="A28:B28"/>
    <mergeCell ref="A29:B29"/>
    <mergeCell ref="A50:B54"/>
    <mergeCell ref="A27:B27"/>
    <mergeCell ref="Q56:R56"/>
    <mergeCell ref="A59:B64"/>
    <mergeCell ref="A66:C66"/>
    <mergeCell ref="Q30:R30"/>
    <mergeCell ref="A31:B33"/>
    <mergeCell ref="Q32:R32"/>
    <mergeCell ref="Q35:R35"/>
    <mergeCell ref="A36:B40"/>
    <mergeCell ref="A43:B47"/>
    <mergeCell ref="A56:C56"/>
    <mergeCell ref="D56:I56"/>
  </mergeCells>
  <pageMargins left="0.70866141732283472" right="0.70866141732283472" top="0.74803149606299213" bottom="0.74803149606299213" header="0.31496062992125984" footer="0.31496062992125984"/>
  <pageSetup paperSize="8" orientation="landscape"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pageSetUpPr fitToPage="1"/>
  </sheetPr>
  <dimension ref="A1:AT77"/>
  <sheetViews>
    <sheetView tabSelected="1" zoomScale="60" zoomScaleNormal="60" workbookViewId="0">
      <pane xSplit="2" ySplit="2" topLeftCell="C48" activePane="bottomRight" state="frozen"/>
      <selection pane="topRight" activeCell="C1" sqref="C1"/>
      <selection pane="bottomLeft" activeCell="A3" sqref="A3"/>
      <selection pane="bottomRight" activeCell="D57" sqref="D57:I57"/>
    </sheetView>
  </sheetViews>
  <sheetFormatPr defaultColWidth="35.75" defaultRowHeight="15.75" x14ac:dyDescent="0.25"/>
  <cols>
    <col min="1" max="1" width="37.37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5" width="43.625" customWidth="1"/>
    <col min="16" max="28" width="35.75" style="1"/>
  </cols>
  <sheetData>
    <row r="1" spans="1:28" s="1" customFormat="1" ht="58.5" customHeight="1" thickBot="1" x14ac:dyDescent="0.3">
      <c r="A1" s="114" t="s">
        <v>48</v>
      </c>
      <c r="B1" s="114"/>
      <c r="C1" s="253"/>
      <c r="D1" s="329" t="s">
        <v>394</v>
      </c>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64"/>
      <c r="E3" s="364"/>
      <c r="F3" s="364"/>
      <c r="G3" s="364"/>
      <c r="H3" s="364"/>
      <c r="I3" s="364"/>
      <c r="J3" s="364"/>
      <c r="K3" s="364"/>
      <c r="L3" s="364"/>
    </row>
    <row r="4" spans="1:28" s="1" customFormat="1" ht="26.25" x14ac:dyDescent="0.25">
      <c r="A4" s="366" t="s">
        <v>398</v>
      </c>
      <c r="B4" s="366"/>
      <c r="C4" s="78">
        <v>779</v>
      </c>
      <c r="D4" s="365"/>
      <c r="E4" s="365"/>
      <c r="F4" s="365"/>
      <c r="G4" s="365"/>
      <c r="H4" s="365"/>
      <c r="I4" s="365"/>
      <c r="J4" s="365"/>
      <c r="K4" s="365"/>
      <c r="L4" s="365"/>
    </row>
    <row r="5" spans="1:28" s="1" customFormat="1" ht="26.25" x14ac:dyDescent="0.25">
      <c r="A5" s="366" t="s">
        <v>435</v>
      </c>
      <c r="B5" s="366"/>
      <c r="C5" s="78">
        <f>C4*1.02</f>
        <v>794.58</v>
      </c>
      <c r="D5" s="365"/>
      <c r="E5" s="365"/>
      <c r="F5" s="365"/>
      <c r="G5" s="365"/>
      <c r="H5" s="365"/>
      <c r="I5" s="365"/>
      <c r="J5" s="365"/>
      <c r="K5" s="365"/>
      <c r="L5" s="365"/>
    </row>
    <row r="6" spans="1:28" s="1" customFormat="1" ht="26.25" x14ac:dyDescent="0.25">
      <c r="A6" s="47"/>
      <c r="B6" s="47"/>
      <c r="C6" s="47"/>
      <c r="D6" s="48"/>
      <c r="E6" s="48"/>
      <c r="F6" s="49"/>
      <c r="G6" s="49"/>
      <c r="H6" s="48"/>
      <c r="I6" s="49"/>
      <c r="J6" s="48"/>
      <c r="K6" s="49"/>
      <c r="L6" s="48"/>
    </row>
    <row r="7" spans="1:28" s="1" customFormat="1" ht="26.25" customHeight="1" x14ac:dyDescent="0.4">
      <c r="A7" s="130" t="s">
        <v>43</v>
      </c>
      <c r="B7" s="128" t="s">
        <v>399</v>
      </c>
      <c r="C7" s="77"/>
      <c r="D7" s="105">
        <f>(D8/$C$4)*100</f>
        <v>62.516046213093709</v>
      </c>
      <c r="E7" s="105">
        <f t="shared" ref="E7:I7" si="0">(E8/$C$4)*100</f>
        <v>6.2901155327342746</v>
      </c>
      <c r="F7" s="105">
        <f t="shared" si="0"/>
        <v>3.0808729139922981</v>
      </c>
      <c r="G7" s="106">
        <f>(G8/$C$4)*100</f>
        <v>0</v>
      </c>
      <c r="H7" s="105">
        <f>(H8/$C$4)*100</f>
        <v>28.11296534017972</v>
      </c>
      <c r="I7" s="106">
        <f t="shared" si="0"/>
        <v>0</v>
      </c>
      <c r="J7" s="95">
        <v>16.899999999999999</v>
      </c>
      <c r="K7" s="95">
        <v>79.599999999999994</v>
      </c>
      <c r="L7" s="95">
        <v>3.5</v>
      </c>
      <c r="M7" s="73"/>
    </row>
    <row r="8" spans="1:28" s="1" customFormat="1" ht="26.25" customHeight="1" x14ac:dyDescent="0.25">
      <c r="A8" s="136"/>
      <c r="B8" s="129" t="s">
        <v>400</v>
      </c>
      <c r="C8" s="77"/>
      <c r="D8" s="51">
        <v>487</v>
      </c>
      <c r="E8" s="51">
        <v>49</v>
      </c>
      <c r="F8" s="51">
        <v>24</v>
      </c>
      <c r="G8" s="51"/>
      <c r="H8" s="51">
        <v>219</v>
      </c>
      <c r="I8" s="51"/>
      <c r="J8" s="96">
        <f>($H$8/100)*J7</f>
        <v>37.010999999999996</v>
      </c>
      <c r="K8" s="96">
        <f>($H$8/100)*K7</f>
        <v>174.32399999999998</v>
      </c>
      <c r="L8" s="96">
        <f>($H$8/100)*L7</f>
        <v>7.665</v>
      </c>
      <c r="M8" s="99"/>
    </row>
    <row r="9" spans="1:28" s="1" customFormat="1" ht="26.25" x14ac:dyDescent="0.25">
      <c r="A9" s="130" t="s">
        <v>61</v>
      </c>
      <c r="B9" s="128" t="s">
        <v>60</v>
      </c>
      <c r="C9" s="77"/>
      <c r="D9" s="92">
        <v>549.56500000000005</v>
      </c>
      <c r="E9" s="92">
        <v>73.799000000000007</v>
      </c>
      <c r="F9" s="92">
        <v>23</v>
      </c>
      <c r="G9" s="155">
        <v>0</v>
      </c>
      <c r="H9" s="92">
        <v>179.041</v>
      </c>
      <c r="I9" s="155">
        <v>0</v>
      </c>
      <c r="J9" s="96"/>
      <c r="K9" s="96"/>
      <c r="L9" s="96"/>
      <c r="M9" s="156">
        <f>SUM(D9:I9)</f>
        <v>825.40499999999997</v>
      </c>
    </row>
    <row r="10" spans="1:28" s="1" customFormat="1" ht="26.25" customHeight="1" x14ac:dyDescent="0.25">
      <c r="A10" s="136"/>
      <c r="B10" s="129" t="s">
        <v>401</v>
      </c>
      <c r="C10" s="77"/>
      <c r="D10" s="93">
        <f>($C$5/100)*D7</f>
        <v>496.74</v>
      </c>
      <c r="E10" s="93">
        <f t="shared" ref="E10:I10" si="1">($C$5/100)*E7</f>
        <v>49.98</v>
      </c>
      <c r="F10" s="93">
        <f t="shared" si="1"/>
        <v>24.480000000000004</v>
      </c>
      <c r="G10" s="93">
        <f>($C$5/100)*G7</f>
        <v>0</v>
      </c>
      <c r="H10" s="93">
        <f>($C$5/100)*H7</f>
        <v>223.38000000000002</v>
      </c>
      <c r="I10" s="93">
        <f t="shared" si="1"/>
        <v>0</v>
      </c>
      <c r="J10" s="97">
        <f>($H$10/100)*J7</f>
        <v>37.751220000000004</v>
      </c>
      <c r="K10" s="97">
        <f>($H$10/100)*K7</f>
        <v>177.81048000000001</v>
      </c>
      <c r="L10" s="97">
        <f>($H$10/100)*L7</f>
        <v>7.8183000000000016</v>
      </c>
      <c r="M10" s="99"/>
    </row>
    <row r="11" spans="1:28" s="1" customFormat="1" ht="26.25" customHeight="1" x14ac:dyDescent="0.25">
      <c r="A11" s="130" t="s">
        <v>62</v>
      </c>
      <c r="B11" s="128" t="s">
        <v>402</v>
      </c>
      <c r="C11" s="77"/>
      <c r="D11" s="51">
        <v>563</v>
      </c>
      <c r="E11" s="247">
        <v>73</v>
      </c>
      <c r="F11" s="52">
        <v>22</v>
      </c>
      <c r="G11" s="52">
        <v>0</v>
      </c>
      <c r="H11" s="51">
        <v>174</v>
      </c>
      <c r="I11" s="52">
        <v>0</v>
      </c>
      <c r="J11" s="95">
        <v>5</v>
      </c>
      <c r="K11" s="98">
        <v>5026</v>
      </c>
      <c r="L11" s="95">
        <v>2</v>
      </c>
      <c r="M11" s="99"/>
    </row>
    <row r="12" spans="1:28" s="1" customFormat="1" ht="26.25" customHeight="1" x14ac:dyDescent="0.25">
      <c r="A12" s="130"/>
      <c r="B12" s="128" t="s">
        <v>403</v>
      </c>
      <c r="C12" s="77"/>
      <c r="D12" s="51">
        <v>19</v>
      </c>
      <c r="E12" s="51">
        <v>3</v>
      </c>
      <c r="F12" s="52">
        <v>5</v>
      </c>
      <c r="G12" s="52">
        <v>0</v>
      </c>
      <c r="H12" s="51">
        <v>7</v>
      </c>
      <c r="I12" s="52">
        <v>0</v>
      </c>
      <c r="J12" s="95"/>
      <c r="K12" s="98"/>
      <c r="L12" s="95"/>
      <c r="M12" s="99"/>
    </row>
    <row r="13" spans="1:28" s="1" customFormat="1" ht="26.25" customHeight="1" x14ac:dyDescent="0.25">
      <c r="B13" s="128" t="s">
        <v>404</v>
      </c>
      <c r="C13" s="77"/>
      <c r="D13" s="157">
        <f>D12/D14</f>
        <v>3.2646048109965638E-2</v>
      </c>
      <c r="E13" s="157">
        <f t="shared" ref="E13:H13" si="2">E12/E14</f>
        <v>3.9473684210526314E-2</v>
      </c>
      <c r="F13" s="157">
        <f t="shared" si="2"/>
        <v>0.18518518518518517</v>
      </c>
      <c r="G13" s="157"/>
      <c r="H13" s="157">
        <f t="shared" si="2"/>
        <v>3.8674033149171269E-2</v>
      </c>
      <c r="I13" s="157"/>
      <c r="J13" s="95">
        <v>30.61</v>
      </c>
      <c r="K13" s="98">
        <v>33.07</v>
      </c>
      <c r="L13" s="95">
        <v>455.3</v>
      </c>
      <c r="M13" s="99"/>
    </row>
    <row r="14" spans="1:28" s="1" customFormat="1" ht="26.25" x14ac:dyDescent="0.25">
      <c r="A14" s="47"/>
      <c r="B14" s="128" t="s">
        <v>405</v>
      </c>
      <c r="C14" s="132">
        <f>SUM(D14:I14)</f>
        <v>866</v>
      </c>
      <c r="D14" s="66">
        <f>D12+D11</f>
        <v>582</v>
      </c>
      <c r="E14" s="66">
        <f t="shared" ref="E14:I14" si="3">E12+E11</f>
        <v>76</v>
      </c>
      <c r="F14" s="66">
        <f t="shared" si="3"/>
        <v>27</v>
      </c>
      <c r="G14" s="66">
        <f t="shared" si="3"/>
        <v>0</v>
      </c>
      <c r="H14" s="66">
        <f t="shared" si="3"/>
        <v>181</v>
      </c>
      <c r="I14" s="66">
        <f t="shared" si="3"/>
        <v>0</v>
      </c>
      <c r="J14" s="103">
        <f t="shared" ref="J14:L14" si="4">(J11/(100-J13))*100</f>
        <v>7.2056492289955321</v>
      </c>
      <c r="K14" s="103">
        <f t="shared" si="4"/>
        <v>7509.3381144479299</v>
      </c>
      <c r="L14" s="103">
        <f t="shared" si="4"/>
        <v>-0.56290458767238949</v>
      </c>
      <c r="M14" s="104"/>
    </row>
    <row r="15" spans="1:28" s="1" customFormat="1" ht="26.25" hidden="1" x14ac:dyDescent="0.25">
      <c r="A15" s="47"/>
      <c r="B15" s="47"/>
      <c r="C15" s="128"/>
      <c r="D15" s="94"/>
      <c r="E15" s="94"/>
      <c r="F15" s="94"/>
      <c r="G15" s="94"/>
      <c r="H15" s="94"/>
      <c r="I15" s="94"/>
      <c r="J15" s="94"/>
      <c r="K15" s="94"/>
      <c r="L15" s="94"/>
    </row>
    <row r="16" spans="1:28" s="1" customFormat="1" ht="26.25" hidden="1" x14ac:dyDescent="0.25">
      <c r="A16" s="339" t="s">
        <v>395</v>
      </c>
      <c r="B16" s="330" t="s">
        <v>396</v>
      </c>
      <c r="C16" s="78">
        <v>845</v>
      </c>
      <c r="D16" s="51">
        <v>528</v>
      </c>
      <c r="E16" s="51">
        <v>53</v>
      </c>
      <c r="F16" s="51">
        <v>26</v>
      </c>
      <c r="G16" s="51"/>
      <c r="H16" s="51">
        <v>238</v>
      </c>
      <c r="I16" s="51"/>
      <c r="J16" s="331">
        <v>314</v>
      </c>
      <c r="K16" s="331"/>
      <c r="L16" s="94"/>
    </row>
    <row r="17" spans="1:46" s="1" customFormat="1" ht="26.25" hidden="1" x14ac:dyDescent="0.25">
      <c r="A17" s="47"/>
      <c r="B17" s="330" t="s">
        <v>397</v>
      </c>
      <c r="C17" s="78">
        <v>901</v>
      </c>
      <c r="D17" s="51">
        <v>564</v>
      </c>
      <c r="E17" s="51">
        <v>56</v>
      </c>
      <c r="F17" s="51">
        <v>28</v>
      </c>
      <c r="G17" s="51"/>
      <c r="H17" s="51">
        <v>253</v>
      </c>
      <c r="I17" s="51"/>
      <c r="J17" s="332"/>
      <c r="K17" s="332"/>
      <c r="L17" s="94"/>
    </row>
    <row r="18" spans="1:46" s="197" customFormat="1" ht="26.25" x14ac:dyDescent="0.25">
      <c r="A18" s="47"/>
      <c r="B18" s="330"/>
      <c r="C18" s="333"/>
      <c r="D18" s="334"/>
      <c r="E18" s="334"/>
      <c r="F18" s="334"/>
      <c r="G18" s="334"/>
      <c r="H18" s="334"/>
      <c r="I18" s="334"/>
      <c r="J18" s="94"/>
      <c r="K18" s="94"/>
      <c r="L18" s="94"/>
    </row>
    <row r="19" spans="1:46" ht="28.5" customHeight="1" x14ac:dyDescent="0.25">
      <c r="A19" s="130" t="s">
        <v>63</v>
      </c>
      <c r="B19" s="65"/>
      <c r="C19" s="141" t="s">
        <v>64</v>
      </c>
      <c r="D19" s="133">
        <f>D11/D8</f>
        <v>1.1560574948665299</v>
      </c>
      <c r="E19" s="133">
        <f>E11/E8</f>
        <v>1.489795918367347</v>
      </c>
      <c r="F19" s="147">
        <f>F11/F8</f>
        <v>0.91666666666666663</v>
      </c>
      <c r="G19" s="147"/>
      <c r="H19" s="147">
        <f>H11/H8</f>
        <v>0.79452054794520544</v>
      </c>
      <c r="I19" s="147"/>
      <c r="J19" s="131">
        <f>J14/J8</f>
        <v>0.19468939582814657</v>
      </c>
      <c r="K19" s="131">
        <f>K14/K8</f>
        <v>43.076903435258089</v>
      </c>
      <c r="L19" s="131">
        <f>L14/L8</f>
        <v>-7.3438302370827074E-2</v>
      </c>
      <c r="M19" s="1"/>
      <c r="N19" s="1"/>
      <c r="O19" s="1"/>
      <c r="U19"/>
      <c r="V19"/>
      <c r="W19"/>
      <c r="X19"/>
      <c r="Y19"/>
      <c r="Z19"/>
      <c r="AA19"/>
      <c r="AB19"/>
    </row>
    <row r="20" spans="1:46" ht="28.5" customHeight="1" x14ac:dyDescent="0.25">
      <c r="A20" s="1"/>
      <c r="B20" s="46"/>
      <c r="C20" s="141" t="s">
        <v>65</v>
      </c>
      <c r="D20" s="133">
        <f>D11/D9</f>
        <v>1.024446607771601</v>
      </c>
      <c r="E20" s="133">
        <f>E11/E9</f>
        <v>0.98917329503109785</v>
      </c>
      <c r="F20" s="133">
        <f>F11/F9</f>
        <v>0.95652173913043481</v>
      </c>
      <c r="G20" s="133"/>
      <c r="H20" s="133">
        <f>H11/H9</f>
        <v>0.97184443786618713</v>
      </c>
      <c r="I20" s="133"/>
      <c r="J20" s="100"/>
      <c r="K20" s="101"/>
      <c r="L20" s="100"/>
      <c r="M20" s="1"/>
      <c r="N20" s="1"/>
      <c r="O20" s="1"/>
      <c r="U20"/>
      <c r="V20"/>
      <c r="W20"/>
      <c r="X20"/>
      <c r="Y20"/>
      <c r="Z20"/>
      <c r="AA20"/>
      <c r="AB20"/>
    </row>
    <row r="21" spans="1:46" ht="28.5" customHeight="1" x14ac:dyDescent="0.25">
      <c r="A21" s="1"/>
      <c r="B21" s="46"/>
      <c r="C21" s="143" t="s">
        <v>66</v>
      </c>
      <c r="D21" s="144">
        <f>D14/D8</f>
        <v>1.1950718685831623</v>
      </c>
      <c r="E21" s="144">
        <f>E14/E8</f>
        <v>1.5510204081632653</v>
      </c>
      <c r="F21" s="144">
        <f>F14/F8</f>
        <v>1.125</v>
      </c>
      <c r="G21" s="144"/>
      <c r="H21" s="144">
        <f>H14/H8</f>
        <v>0.82648401826484019</v>
      </c>
      <c r="I21" s="144"/>
      <c r="J21" s="100"/>
      <c r="K21" s="101"/>
      <c r="L21" s="100"/>
      <c r="M21" s="1"/>
      <c r="N21" s="1"/>
      <c r="O21" s="1"/>
      <c r="T21"/>
      <c r="U21"/>
      <c r="V21"/>
      <c r="W21"/>
      <c r="X21"/>
      <c r="Y21"/>
      <c r="Z21"/>
      <c r="AA21"/>
      <c r="AB21"/>
    </row>
    <row r="22" spans="1:46" ht="28.5" customHeight="1" thickBot="1" x14ac:dyDescent="0.3">
      <c r="A22" s="1"/>
      <c r="B22" s="46"/>
      <c r="C22" s="142" t="s">
        <v>67</v>
      </c>
      <c r="D22" s="140">
        <f>D14/D9</f>
        <v>1.0590194062576763</v>
      </c>
      <c r="E22" s="140">
        <f>E14/E9</f>
        <v>1.0298242523611429</v>
      </c>
      <c r="F22" s="140">
        <f>F14/F9</f>
        <v>1.173913043478261</v>
      </c>
      <c r="G22" s="140"/>
      <c r="H22" s="140">
        <f>H14/H9</f>
        <v>1.0109416278952865</v>
      </c>
      <c r="I22" s="140"/>
      <c r="J22" s="100"/>
      <c r="K22" s="101"/>
      <c r="L22" s="100"/>
      <c r="M22" s="1"/>
      <c r="N22" s="1"/>
      <c r="O22" s="1"/>
      <c r="T22"/>
      <c r="U22"/>
      <c r="V22"/>
      <c r="W22"/>
      <c r="X22"/>
      <c r="Y22"/>
      <c r="Z22"/>
      <c r="AA22"/>
      <c r="AB22"/>
    </row>
    <row r="23" spans="1:46" ht="28.5" customHeight="1" x14ac:dyDescent="0.4">
      <c r="A23" s="1"/>
      <c r="B23" s="46"/>
      <c r="C23" s="146" t="s">
        <v>44</v>
      </c>
      <c r="D23" s="134">
        <f>D14/D10</f>
        <v>1.1716390868462374</v>
      </c>
      <c r="E23" s="134">
        <f>E14/E10</f>
        <v>1.5206082432973189</v>
      </c>
      <c r="F23" s="151">
        <f>F14/F10</f>
        <v>1.1029411764705881</v>
      </c>
      <c r="G23" s="151"/>
      <c r="H23" s="151">
        <f>H14/H10</f>
        <v>0.81027844927925496</v>
      </c>
      <c r="I23" s="151"/>
      <c r="J23" s="100"/>
      <c r="K23" s="101"/>
      <c r="L23" s="100"/>
      <c r="M23" s="1"/>
      <c r="N23" s="1"/>
      <c r="O23" s="1"/>
      <c r="T23"/>
      <c r="U23"/>
      <c r="V23"/>
      <c r="W23"/>
      <c r="X23"/>
      <c r="Y23"/>
      <c r="Z23"/>
      <c r="AA23"/>
      <c r="AB23"/>
    </row>
    <row r="24" spans="1:46" ht="28.5" customHeight="1" thickBot="1" x14ac:dyDescent="0.3">
      <c r="A24" s="1"/>
      <c r="B24" s="46"/>
      <c r="C24" s="145" t="s">
        <v>45</v>
      </c>
      <c r="D24" s="242">
        <f t="shared" ref="D24:I24" si="5">D10-D14</f>
        <v>-85.259999999999991</v>
      </c>
      <c r="E24" s="242">
        <f t="shared" si="5"/>
        <v>-26.020000000000003</v>
      </c>
      <c r="F24" s="242">
        <f t="shared" si="5"/>
        <v>-2.519999999999996</v>
      </c>
      <c r="G24" s="242">
        <f t="shared" si="5"/>
        <v>0</v>
      </c>
      <c r="H24" s="241">
        <f t="shared" si="5"/>
        <v>42.380000000000024</v>
      </c>
      <c r="I24" s="242">
        <f t="shared" si="5"/>
        <v>0</v>
      </c>
      <c r="J24" s="131"/>
      <c r="K24" s="131"/>
      <c r="L24" s="131"/>
      <c r="M24" s="1"/>
      <c r="N24" s="1"/>
      <c r="O24" s="1"/>
      <c r="T24"/>
      <c r="U24"/>
      <c r="V24"/>
      <c r="W24"/>
      <c r="X24"/>
      <c r="Y24"/>
      <c r="Z24"/>
      <c r="AA24"/>
      <c r="AB24"/>
    </row>
    <row r="25" spans="1:46" ht="31.5" customHeight="1" thickBot="1" x14ac:dyDescent="0.3">
      <c r="A25" s="367" t="s">
        <v>46</v>
      </c>
      <c r="B25" s="368"/>
      <c r="C25" s="369">
        <v>3</v>
      </c>
      <c r="D25" s="191" t="s">
        <v>127</v>
      </c>
      <c r="E25" s="191" t="s">
        <v>76</v>
      </c>
      <c r="F25" s="191" t="s">
        <v>76</v>
      </c>
      <c r="G25" s="180" t="s">
        <v>85</v>
      </c>
      <c r="H25" s="223" t="s">
        <v>77</v>
      </c>
      <c r="I25" s="180" t="s">
        <v>85</v>
      </c>
      <c r="J25" s="62"/>
      <c r="K25" s="62"/>
      <c r="L25" s="62"/>
      <c r="M25" s="1"/>
      <c r="O25" s="1"/>
      <c r="Q25" s="172"/>
      <c r="R25" s="172"/>
      <c r="AC25" s="1"/>
      <c r="AD25" s="1"/>
      <c r="AE25" s="1"/>
      <c r="AF25" s="1"/>
      <c r="AG25" s="1"/>
      <c r="AH25" s="1"/>
      <c r="AI25" s="1"/>
      <c r="AJ25" s="1"/>
      <c r="AK25" s="1"/>
      <c r="AL25" s="1"/>
      <c r="AM25" s="1"/>
      <c r="AN25" s="1"/>
      <c r="AO25" s="1"/>
      <c r="AP25" s="1"/>
      <c r="AQ25" s="1"/>
      <c r="AR25" s="1"/>
      <c r="AS25" s="1"/>
      <c r="AT25" s="1"/>
    </row>
    <row r="26" spans="1:46" s="73" customFormat="1" ht="27" thickBot="1" x14ac:dyDescent="0.45">
      <c r="A26" s="188" t="s">
        <v>110</v>
      </c>
      <c r="B26" s="189"/>
      <c r="C26" s="370"/>
      <c r="D26" s="80" t="s">
        <v>350</v>
      </c>
      <c r="E26" s="192" t="s">
        <v>351</v>
      </c>
      <c r="F26" s="192" t="s">
        <v>281</v>
      </c>
      <c r="G26" s="179"/>
      <c r="H26" s="223" t="s">
        <v>283</v>
      </c>
      <c r="I26" s="179"/>
      <c r="J26" s="186"/>
      <c r="K26" s="82"/>
      <c r="L26" s="82"/>
      <c r="M26" s="184"/>
      <c r="N26" s="184"/>
      <c r="O26" s="184"/>
      <c r="P26" s="185"/>
      <c r="Q26" s="173"/>
      <c r="R26" s="173"/>
    </row>
    <row r="27" spans="1:46" s="73" customFormat="1" ht="27" thickBot="1" x14ac:dyDescent="0.45">
      <c r="A27" s="362" t="s">
        <v>112</v>
      </c>
      <c r="B27" s="363"/>
      <c r="C27" s="370"/>
      <c r="D27" s="80" t="s">
        <v>311</v>
      </c>
      <c r="E27" s="192"/>
      <c r="F27" s="192" t="s">
        <v>282</v>
      </c>
      <c r="G27" s="179"/>
      <c r="H27" s="223" t="s">
        <v>284</v>
      </c>
      <c r="I27" s="179"/>
      <c r="J27" s="174"/>
      <c r="K27" s="174"/>
      <c r="L27" s="174"/>
      <c r="M27" s="184"/>
      <c r="N27" s="184"/>
      <c r="O27" s="184"/>
      <c r="P27" s="185"/>
      <c r="Q27" s="173"/>
      <c r="R27" s="173"/>
    </row>
    <row r="28" spans="1:46" s="73" customFormat="1" ht="27" thickBot="1" x14ac:dyDescent="0.45">
      <c r="A28" s="372" t="s">
        <v>111</v>
      </c>
      <c r="B28" s="373"/>
      <c r="C28" s="371"/>
      <c r="D28" s="193"/>
      <c r="E28" s="193"/>
      <c r="F28" s="194"/>
      <c r="G28" s="190"/>
      <c r="H28" s="226"/>
      <c r="I28" s="190"/>
      <c r="J28" s="174"/>
      <c r="K28" s="174"/>
      <c r="L28" s="174"/>
      <c r="M28" s="72"/>
      <c r="N28" s="72"/>
      <c r="O28" s="72"/>
      <c r="Q28" s="173"/>
      <c r="R28" s="173"/>
    </row>
    <row r="29" spans="1:46" ht="71.25" customHeight="1" thickBot="1" x14ac:dyDescent="0.3">
      <c r="A29" s="360" t="s">
        <v>36</v>
      </c>
      <c r="B29" s="361"/>
      <c r="C29" s="108"/>
      <c r="D29" s="187"/>
      <c r="E29" s="187"/>
      <c r="F29" s="187"/>
      <c r="G29" s="187"/>
      <c r="H29" s="187"/>
      <c r="I29" s="187"/>
      <c r="J29" s="109"/>
      <c r="K29" s="109"/>
      <c r="L29" s="110"/>
      <c r="M29" s="41" t="s">
        <v>78</v>
      </c>
      <c r="N29" s="41" t="s">
        <v>37</v>
      </c>
      <c r="O29" s="41" t="s">
        <v>79</v>
      </c>
      <c r="P29" s="86" t="s">
        <v>80</v>
      </c>
      <c r="Q29" s="172"/>
      <c r="R29" s="172"/>
      <c r="AC29" s="1"/>
      <c r="AD29" s="1"/>
      <c r="AE29" s="1"/>
      <c r="AF29" s="1"/>
      <c r="AG29" s="1"/>
      <c r="AH29" s="1"/>
      <c r="AI29" s="1"/>
      <c r="AJ29" s="1"/>
      <c r="AK29" s="1"/>
      <c r="AL29" s="1"/>
      <c r="AM29" s="1"/>
      <c r="AN29" s="1"/>
      <c r="AO29" s="1"/>
      <c r="AP29" s="1"/>
      <c r="AQ29" s="1"/>
      <c r="AR29" s="1"/>
      <c r="AS29" s="1"/>
      <c r="AT29" s="1"/>
    </row>
    <row r="30" spans="1:46" ht="63" customHeight="1" x14ac:dyDescent="0.25">
      <c r="A30" s="84"/>
      <c r="B30" s="85"/>
      <c r="C30" s="107" t="s">
        <v>84</v>
      </c>
      <c r="D30" s="69" t="s">
        <v>28</v>
      </c>
      <c r="E30" s="1"/>
      <c r="F30" s="1"/>
      <c r="G30" s="1"/>
      <c r="H30" s="1"/>
      <c r="I30" s="1"/>
      <c r="J30" s="1"/>
      <c r="K30" s="1"/>
      <c r="L30" s="1"/>
      <c r="M30" s="10"/>
      <c r="N30" s="9"/>
      <c r="O30" s="11"/>
      <c r="P30" s="10"/>
      <c r="Q30" s="345"/>
      <c r="R30" s="345"/>
      <c r="AC30" s="1"/>
      <c r="AD30" s="1"/>
      <c r="AE30" s="1"/>
      <c r="AF30" s="1"/>
      <c r="AG30" s="1"/>
      <c r="AH30" s="1"/>
      <c r="AI30" s="1"/>
      <c r="AJ30" s="1"/>
      <c r="AK30" s="1"/>
      <c r="AL30" s="1"/>
      <c r="AM30" s="1"/>
      <c r="AN30" s="1"/>
      <c r="AO30" s="1"/>
      <c r="AP30" s="1"/>
      <c r="AQ30" s="1"/>
      <c r="AR30" s="1"/>
      <c r="AS30" s="1"/>
      <c r="AT30" s="1"/>
    </row>
    <row r="31" spans="1:46" ht="60" x14ac:dyDescent="0.25">
      <c r="A31" s="350" t="s">
        <v>13</v>
      </c>
      <c r="B31" s="351"/>
      <c r="C31" s="55" t="s">
        <v>83</v>
      </c>
      <c r="D31" s="205" t="s">
        <v>68</v>
      </c>
      <c r="E31" s="205" t="s">
        <v>68</v>
      </c>
      <c r="F31" s="205" t="s">
        <v>68</v>
      </c>
      <c r="G31" s="213" t="s">
        <v>85</v>
      </c>
      <c r="H31" s="227" t="s">
        <v>68</v>
      </c>
      <c r="I31" s="213" t="s">
        <v>85</v>
      </c>
      <c r="J31" s="40"/>
      <c r="K31" s="80"/>
      <c r="L31" s="40"/>
      <c r="M31" s="3" t="s">
        <v>85</v>
      </c>
      <c r="N31" s="357" t="s">
        <v>250</v>
      </c>
      <c r="O31" s="284" t="s">
        <v>252</v>
      </c>
      <c r="P31" s="285" t="s">
        <v>197</v>
      </c>
      <c r="Q31" s="172"/>
      <c r="R31" s="172"/>
      <c r="AC31" s="1"/>
      <c r="AD31" s="1"/>
      <c r="AE31" s="1"/>
      <c r="AF31" s="1"/>
      <c r="AG31" s="1"/>
      <c r="AH31" s="1"/>
      <c r="AI31" s="1"/>
      <c r="AJ31" s="1"/>
      <c r="AK31" s="1"/>
      <c r="AL31" s="1"/>
      <c r="AM31" s="1"/>
      <c r="AN31" s="1"/>
      <c r="AO31" s="1"/>
      <c r="AP31" s="1"/>
      <c r="AQ31" s="1"/>
      <c r="AR31" s="1"/>
      <c r="AS31" s="1"/>
      <c r="AT31" s="1"/>
    </row>
    <row r="32" spans="1:46" ht="42" x14ac:dyDescent="0.25">
      <c r="A32" s="352"/>
      <c r="B32" s="351"/>
      <c r="C32" s="56" t="s">
        <v>81</v>
      </c>
      <c r="D32" s="205" t="s">
        <v>68</v>
      </c>
      <c r="E32" s="205" t="s">
        <v>68</v>
      </c>
      <c r="F32" s="205" t="s">
        <v>68</v>
      </c>
      <c r="G32" s="213" t="s">
        <v>85</v>
      </c>
      <c r="H32" s="227" t="s">
        <v>68</v>
      </c>
      <c r="I32" s="213" t="s">
        <v>85</v>
      </c>
      <c r="J32" s="34"/>
      <c r="K32" s="80"/>
      <c r="L32" s="34"/>
      <c r="M32" s="3" t="s">
        <v>85</v>
      </c>
      <c r="N32" s="358"/>
      <c r="O32" s="284" t="s">
        <v>158</v>
      </c>
      <c r="P32" s="285" t="s">
        <v>197</v>
      </c>
      <c r="Q32" s="345"/>
      <c r="R32" s="345"/>
      <c r="AC32" s="1"/>
      <c r="AD32" s="1"/>
      <c r="AE32" s="1"/>
      <c r="AF32" s="1"/>
      <c r="AG32" s="1"/>
      <c r="AH32" s="1"/>
      <c r="AI32" s="1"/>
      <c r="AJ32" s="1"/>
      <c r="AK32" s="1"/>
      <c r="AL32" s="1"/>
      <c r="AM32" s="1"/>
      <c r="AN32" s="1"/>
      <c r="AO32" s="1"/>
      <c r="AP32" s="1"/>
      <c r="AQ32" s="1"/>
      <c r="AR32" s="1"/>
      <c r="AS32" s="1"/>
      <c r="AT32" s="1"/>
    </row>
    <row r="33" spans="1:46" ht="26.25" x14ac:dyDescent="0.25">
      <c r="A33" s="352"/>
      <c r="B33" s="351"/>
      <c r="C33" s="55" t="s">
        <v>82</v>
      </c>
      <c r="D33" s="205" t="s">
        <v>68</v>
      </c>
      <c r="E33" s="205" t="s">
        <v>68</v>
      </c>
      <c r="F33" s="205" t="s">
        <v>68</v>
      </c>
      <c r="G33" s="213" t="s">
        <v>85</v>
      </c>
      <c r="H33" s="227" t="s">
        <v>68</v>
      </c>
      <c r="I33" s="213" t="s">
        <v>85</v>
      </c>
      <c r="J33" s="35"/>
      <c r="K33" s="81"/>
      <c r="L33" s="35"/>
      <c r="M33" s="3" t="s">
        <v>85</v>
      </c>
      <c r="N33" s="359"/>
      <c r="O33" s="285" t="s">
        <v>248</v>
      </c>
      <c r="P33" s="285" t="s">
        <v>197</v>
      </c>
      <c r="Q33" s="172"/>
      <c r="R33" s="172"/>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6"/>
      <c r="H34" s="4"/>
      <c r="I34" s="7"/>
      <c r="J34" s="4"/>
      <c r="K34" s="7"/>
      <c r="L34" s="4"/>
      <c r="M34" s="286"/>
      <c r="N34" s="286"/>
      <c r="O34" s="287"/>
      <c r="P34" s="288"/>
      <c r="Q34" s="172"/>
      <c r="R34" s="172"/>
      <c r="AC34" s="1"/>
      <c r="AD34" s="1"/>
      <c r="AE34" s="1"/>
      <c r="AF34" s="1"/>
      <c r="AG34" s="1"/>
      <c r="AH34" s="1"/>
      <c r="AI34" s="1"/>
      <c r="AJ34" s="1"/>
      <c r="AK34" s="1"/>
      <c r="AL34" s="1"/>
      <c r="AM34" s="1"/>
      <c r="AN34" s="1"/>
      <c r="AO34" s="1"/>
      <c r="AP34" s="1"/>
      <c r="AQ34" s="1"/>
      <c r="AR34" s="1"/>
      <c r="AS34" s="1"/>
      <c r="AT34" s="1"/>
    </row>
    <row r="35" spans="1:46" ht="34.5" x14ac:dyDescent="0.25">
      <c r="A35" s="1"/>
      <c r="B35" s="1"/>
      <c r="C35" s="79" t="s">
        <v>92</v>
      </c>
      <c r="D35" s="69" t="s">
        <v>28</v>
      </c>
      <c r="E35" s="1"/>
      <c r="F35" s="9"/>
      <c r="G35" s="117"/>
      <c r="H35" s="1"/>
      <c r="I35" s="9"/>
      <c r="J35" s="1"/>
      <c r="L35" s="1"/>
      <c r="M35" s="10"/>
      <c r="N35" s="10"/>
      <c r="O35" s="289"/>
      <c r="P35" s="288"/>
      <c r="Q35" s="345"/>
      <c r="R35" s="345"/>
      <c r="AC35" s="1"/>
      <c r="AD35" s="1"/>
      <c r="AE35" s="1"/>
      <c r="AF35" s="1"/>
      <c r="AG35" s="1"/>
      <c r="AH35" s="1"/>
      <c r="AI35" s="1"/>
      <c r="AJ35" s="1"/>
      <c r="AK35" s="1"/>
      <c r="AL35" s="1"/>
      <c r="AM35" s="1"/>
      <c r="AN35" s="1"/>
      <c r="AO35" s="1"/>
      <c r="AP35" s="1"/>
      <c r="AQ35" s="1"/>
      <c r="AR35" s="1"/>
      <c r="AS35" s="1"/>
      <c r="AT35" s="1"/>
    </row>
    <row r="36" spans="1:46" ht="78.75" customHeight="1" x14ac:dyDescent="0.25">
      <c r="A36" s="353" t="s">
        <v>7</v>
      </c>
      <c r="B36" s="354"/>
      <c r="C36" s="218" t="s">
        <v>116</v>
      </c>
      <c r="D36" s="209" t="s">
        <v>69</v>
      </c>
      <c r="E36" s="209" t="s">
        <v>69</v>
      </c>
      <c r="F36" s="205" t="s">
        <v>69</v>
      </c>
      <c r="G36" s="213" t="s">
        <v>85</v>
      </c>
      <c r="H36" s="227" t="s">
        <v>69</v>
      </c>
      <c r="I36" s="213" t="s">
        <v>85</v>
      </c>
      <c r="J36" s="26"/>
      <c r="K36" s="80"/>
      <c r="L36" s="26"/>
      <c r="M36" s="159" t="s">
        <v>179</v>
      </c>
      <c r="N36" s="29" t="s">
        <v>93</v>
      </c>
      <c r="O36" s="251" t="s">
        <v>218</v>
      </c>
      <c r="P36" s="285" t="s">
        <v>87</v>
      </c>
      <c r="Q36" s="172"/>
      <c r="R36" s="172"/>
      <c r="AC36" s="1"/>
      <c r="AD36" s="1"/>
      <c r="AE36" s="1"/>
      <c r="AF36" s="1"/>
      <c r="AG36" s="1"/>
      <c r="AH36" s="1"/>
      <c r="AI36" s="1"/>
      <c r="AJ36" s="1"/>
      <c r="AK36" s="1"/>
      <c r="AL36" s="1"/>
      <c r="AM36" s="1"/>
      <c r="AN36" s="1"/>
      <c r="AO36" s="1"/>
      <c r="AP36" s="1"/>
      <c r="AQ36" s="1"/>
      <c r="AR36" s="1"/>
      <c r="AS36" s="1"/>
      <c r="AT36" s="1"/>
    </row>
    <row r="37" spans="1:46" ht="30" customHeight="1" x14ac:dyDescent="0.25">
      <c r="A37" s="353"/>
      <c r="B37" s="354"/>
      <c r="C37" s="218" t="s">
        <v>117</v>
      </c>
      <c r="D37" s="209" t="s">
        <v>69</v>
      </c>
      <c r="E37" s="209" t="s">
        <v>68</v>
      </c>
      <c r="F37" s="205" t="s">
        <v>73</v>
      </c>
      <c r="G37" s="213" t="s">
        <v>85</v>
      </c>
      <c r="H37" s="227" t="s">
        <v>73</v>
      </c>
      <c r="I37" s="213" t="s">
        <v>85</v>
      </c>
      <c r="J37" s="36"/>
      <c r="K37" s="80"/>
      <c r="L37" s="36"/>
      <c r="M37" s="3" t="s">
        <v>171</v>
      </c>
      <c r="N37" s="203" t="s">
        <v>159</v>
      </c>
      <c r="O37" s="284" t="s">
        <v>85</v>
      </c>
      <c r="P37" s="285" t="s">
        <v>87</v>
      </c>
      <c r="Q37" s="172"/>
      <c r="R37" s="172"/>
      <c r="AC37" s="1"/>
      <c r="AD37" s="1"/>
      <c r="AE37" s="1"/>
      <c r="AF37" s="1"/>
      <c r="AG37" s="1"/>
      <c r="AH37" s="1"/>
      <c r="AI37" s="1"/>
      <c r="AJ37" s="1"/>
      <c r="AK37" s="1"/>
      <c r="AL37" s="1"/>
      <c r="AM37" s="1"/>
      <c r="AN37" s="1"/>
      <c r="AO37" s="1"/>
      <c r="AP37" s="1"/>
      <c r="AQ37" s="1"/>
      <c r="AR37" s="1"/>
      <c r="AS37" s="1"/>
      <c r="AT37" s="1"/>
    </row>
    <row r="38" spans="1:46" ht="26.25" x14ac:dyDescent="0.25">
      <c r="A38" s="353"/>
      <c r="B38" s="354"/>
      <c r="C38" s="219" t="s">
        <v>115</v>
      </c>
      <c r="D38" s="211" t="s">
        <v>68</v>
      </c>
      <c r="E38" s="211" t="s">
        <v>68</v>
      </c>
      <c r="F38" s="205" t="s">
        <v>68</v>
      </c>
      <c r="G38" s="213" t="s">
        <v>85</v>
      </c>
      <c r="H38" s="227" t="s">
        <v>68</v>
      </c>
      <c r="I38" s="213" t="s">
        <v>85</v>
      </c>
      <c r="J38" s="27"/>
      <c r="K38" s="81"/>
      <c r="L38" s="27"/>
      <c r="M38" s="3" t="s">
        <v>171</v>
      </c>
      <c r="N38" s="3" t="s">
        <v>85</v>
      </c>
      <c r="O38" s="284" t="s">
        <v>213</v>
      </c>
      <c r="P38" s="290" t="s">
        <v>197</v>
      </c>
      <c r="Q38" s="172"/>
      <c r="R38" s="172"/>
      <c r="AC38" s="1"/>
      <c r="AD38" s="1"/>
      <c r="AE38" s="1"/>
      <c r="AF38" s="1"/>
      <c r="AG38" s="1"/>
      <c r="AH38" s="1"/>
      <c r="AI38" s="1"/>
      <c r="AJ38" s="1"/>
      <c r="AK38" s="1"/>
      <c r="AL38" s="1"/>
      <c r="AM38" s="1"/>
      <c r="AN38" s="1"/>
      <c r="AO38" s="1"/>
      <c r="AP38" s="1"/>
      <c r="AQ38" s="1"/>
      <c r="AR38" s="1"/>
      <c r="AS38" s="1"/>
      <c r="AT38" s="1"/>
    </row>
    <row r="39" spans="1:46" ht="63" x14ac:dyDescent="0.25">
      <c r="A39" s="353"/>
      <c r="B39" s="354"/>
      <c r="C39" s="221" t="s">
        <v>114</v>
      </c>
      <c r="D39" s="211" t="s">
        <v>68</v>
      </c>
      <c r="E39" s="211" t="s">
        <v>68</v>
      </c>
      <c r="F39" s="205" t="s">
        <v>68</v>
      </c>
      <c r="G39" s="213" t="s">
        <v>85</v>
      </c>
      <c r="H39" s="227" t="s">
        <v>68</v>
      </c>
      <c r="I39" s="213" t="s">
        <v>85</v>
      </c>
      <c r="J39" s="27"/>
      <c r="K39" s="80"/>
      <c r="L39" s="27"/>
      <c r="M39" s="3" t="s">
        <v>171</v>
      </c>
      <c r="N39" s="29" t="s">
        <v>85</v>
      </c>
      <c r="O39" s="284" t="s">
        <v>213</v>
      </c>
      <c r="P39" s="290" t="s">
        <v>197</v>
      </c>
      <c r="Q39" s="172"/>
      <c r="R39" s="172"/>
      <c r="AC39" s="1"/>
      <c r="AD39" s="1"/>
      <c r="AE39" s="1"/>
      <c r="AF39" s="1"/>
      <c r="AG39" s="1"/>
      <c r="AH39" s="1"/>
      <c r="AI39" s="1"/>
      <c r="AJ39" s="1"/>
      <c r="AK39" s="1"/>
      <c r="AL39" s="1"/>
      <c r="AM39" s="1"/>
      <c r="AN39" s="1"/>
      <c r="AO39" s="1"/>
      <c r="AP39" s="1"/>
      <c r="AQ39" s="1"/>
      <c r="AR39" s="1"/>
      <c r="AS39" s="1"/>
      <c r="AT39" s="1"/>
    </row>
    <row r="40" spans="1:46" ht="21" customHeight="1" x14ac:dyDescent="0.25">
      <c r="A40" s="353"/>
      <c r="B40" s="354"/>
      <c r="C40" s="220" t="s">
        <v>113</v>
      </c>
      <c r="D40" s="205" t="s">
        <v>68</v>
      </c>
      <c r="E40" s="205" t="s">
        <v>68</v>
      </c>
      <c r="F40" s="205" t="s">
        <v>68</v>
      </c>
      <c r="G40" s="213" t="s">
        <v>85</v>
      </c>
      <c r="H40" s="227" t="s">
        <v>68</v>
      </c>
      <c r="I40" s="213" t="s">
        <v>85</v>
      </c>
      <c r="J40" s="28"/>
      <c r="K40" s="80"/>
      <c r="L40" s="28"/>
      <c r="M40" s="3" t="s">
        <v>171</v>
      </c>
      <c r="N40" s="3" t="s">
        <v>85</v>
      </c>
      <c r="O40" s="284" t="s">
        <v>213</v>
      </c>
      <c r="P40" s="290" t="s">
        <v>197</v>
      </c>
      <c r="Q40" s="172"/>
      <c r="R40" s="172"/>
      <c r="AC40" s="1"/>
      <c r="AD40" s="1"/>
      <c r="AE40" s="1"/>
      <c r="AF40" s="1"/>
      <c r="AG40" s="1"/>
      <c r="AH40" s="1"/>
      <c r="AI40" s="1"/>
      <c r="AJ40" s="1"/>
      <c r="AK40" s="1"/>
      <c r="AL40" s="1"/>
      <c r="AM40" s="1"/>
      <c r="AN40" s="1"/>
      <c r="AO40" s="1"/>
      <c r="AP40" s="1"/>
      <c r="AQ40" s="1"/>
      <c r="AR40" s="1"/>
      <c r="AS40" s="1"/>
      <c r="AT40" s="1"/>
    </row>
    <row r="41" spans="1:46" ht="21" customHeight="1" x14ac:dyDescent="0.25">
      <c r="A41" s="177"/>
      <c r="B41" s="195"/>
      <c r="C41" s="83"/>
      <c r="D41" s="198"/>
      <c r="E41" s="198"/>
      <c r="F41" s="198"/>
      <c r="G41" s="199"/>
      <c r="H41" s="198"/>
      <c r="I41" s="199"/>
      <c r="J41" s="196"/>
      <c r="K41" s="183"/>
      <c r="L41" s="196"/>
      <c r="M41" s="200"/>
      <c r="N41" s="200"/>
      <c r="O41" s="291"/>
      <c r="P41" s="292"/>
      <c r="Q41" s="172"/>
      <c r="R41" s="172"/>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9" t="s">
        <v>41</v>
      </c>
      <c r="E42" s="8"/>
      <c r="F42" s="17"/>
      <c r="G42" s="11"/>
      <c r="H42" s="8"/>
      <c r="I42" s="6"/>
      <c r="J42" s="8"/>
      <c r="L42" s="8"/>
      <c r="M42" s="286"/>
      <c r="N42" s="286"/>
      <c r="O42" s="286"/>
      <c r="P42" s="288"/>
      <c r="Q42" s="172"/>
      <c r="R42" s="172"/>
      <c r="AC42" s="1"/>
      <c r="AD42" s="1"/>
      <c r="AE42" s="1"/>
      <c r="AF42" s="1"/>
      <c r="AG42" s="1"/>
      <c r="AH42" s="1"/>
      <c r="AI42" s="1"/>
      <c r="AJ42" s="1"/>
      <c r="AK42" s="1"/>
      <c r="AL42" s="1"/>
      <c r="AM42" s="1"/>
      <c r="AN42" s="1"/>
      <c r="AO42" s="1"/>
      <c r="AP42" s="1"/>
      <c r="AQ42" s="1"/>
      <c r="AR42" s="1"/>
      <c r="AS42" s="1"/>
      <c r="AT42" s="1"/>
    </row>
    <row r="43" spans="1:46" ht="21" customHeight="1" x14ac:dyDescent="0.25">
      <c r="A43" s="353" t="s">
        <v>3</v>
      </c>
      <c r="B43" s="354"/>
      <c r="C43" s="59" t="s">
        <v>4</v>
      </c>
      <c r="D43" s="209" t="s">
        <v>68</v>
      </c>
      <c r="E43" s="209" t="s">
        <v>68</v>
      </c>
      <c r="F43" s="205" t="s">
        <v>68</v>
      </c>
      <c r="G43" s="213" t="s">
        <v>85</v>
      </c>
      <c r="H43" s="227" t="s">
        <v>68</v>
      </c>
      <c r="I43" s="213" t="s">
        <v>85</v>
      </c>
      <c r="J43" s="164"/>
      <c r="K43" s="165"/>
      <c r="L43" s="164"/>
      <c r="M43" s="3" t="s">
        <v>85</v>
      </c>
      <c r="N43" s="29" t="s">
        <v>85</v>
      </c>
      <c r="O43" s="252" t="s">
        <v>94</v>
      </c>
      <c r="P43" s="290" t="s">
        <v>197</v>
      </c>
      <c r="Q43" s="172"/>
      <c r="R43" s="172"/>
      <c r="AC43" s="1"/>
      <c r="AD43" s="1"/>
      <c r="AE43" s="1"/>
      <c r="AF43" s="1"/>
      <c r="AG43" s="1"/>
      <c r="AH43" s="1"/>
      <c r="AI43" s="1"/>
      <c r="AJ43" s="1"/>
      <c r="AK43" s="1"/>
      <c r="AL43" s="1"/>
      <c r="AM43" s="1"/>
      <c r="AN43" s="1"/>
      <c r="AO43" s="1"/>
      <c r="AP43" s="1"/>
      <c r="AQ43" s="1"/>
      <c r="AR43" s="1"/>
      <c r="AS43" s="1"/>
      <c r="AT43" s="1"/>
    </row>
    <row r="44" spans="1:46" ht="30" x14ac:dyDescent="0.25">
      <c r="A44" s="353"/>
      <c r="B44" s="354"/>
      <c r="C44" s="83" t="s">
        <v>10</v>
      </c>
      <c r="D44" s="209" t="s">
        <v>69</v>
      </c>
      <c r="E44" s="209" t="s">
        <v>69</v>
      </c>
      <c r="F44" s="205" t="s">
        <v>69</v>
      </c>
      <c r="G44" s="213" t="s">
        <v>85</v>
      </c>
      <c r="H44" s="227" t="s">
        <v>69</v>
      </c>
      <c r="I44" s="213" t="s">
        <v>85</v>
      </c>
      <c r="J44" s="164"/>
      <c r="K44" s="165"/>
      <c r="L44" s="164"/>
      <c r="M44" s="3" t="s">
        <v>85</v>
      </c>
      <c r="N44" s="203" t="s">
        <v>214</v>
      </c>
      <c r="O44" s="324" t="s">
        <v>385</v>
      </c>
      <c r="P44" s="290" t="s">
        <v>24</v>
      </c>
      <c r="Q44" s="172"/>
      <c r="R44" s="172"/>
      <c r="AC44" s="1"/>
      <c r="AD44" s="1"/>
      <c r="AE44" s="1"/>
      <c r="AF44" s="1"/>
      <c r="AG44" s="1"/>
      <c r="AH44" s="1"/>
      <c r="AI44" s="1"/>
      <c r="AJ44" s="1"/>
      <c r="AK44" s="1"/>
      <c r="AL44" s="1"/>
      <c r="AM44" s="1"/>
      <c r="AN44" s="1"/>
      <c r="AO44" s="1"/>
      <c r="AP44" s="1"/>
      <c r="AQ44" s="1"/>
      <c r="AR44" s="1"/>
      <c r="AS44" s="1"/>
      <c r="AT44" s="1"/>
    </row>
    <row r="45" spans="1:46" ht="21" x14ac:dyDescent="0.25">
      <c r="A45" s="353"/>
      <c r="B45" s="354"/>
      <c r="C45" s="59" t="str">
        <f>C60</f>
        <v>Others Quota</v>
      </c>
      <c r="D45" s="209" t="s">
        <v>68</v>
      </c>
      <c r="E45" s="209" t="s">
        <v>68</v>
      </c>
      <c r="F45" s="208" t="s">
        <v>68</v>
      </c>
      <c r="G45" s="213" t="s">
        <v>85</v>
      </c>
      <c r="H45" s="227" t="s">
        <v>68</v>
      </c>
      <c r="I45" s="213" t="s">
        <v>85</v>
      </c>
      <c r="J45" s="164"/>
      <c r="K45" s="166"/>
      <c r="L45" s="164"/>
      <c r="M45" s="3" t="s">
        <v>85</v>
      </c>
      <c r="N45" s="3" t="s">
        <v>85</v>
      </c>
      <c r="O45" s="252" t="s">
        <v>152</v>
      </c>
      <c r="P45" s="290" t="s">
        <v>197</v>
      </c>
      <c r="Q45" s="172"/>
      <c r="R45" s="172"/>
      <c r="AC45" s="1"/>
      <c r="AD45" s="1"/>
      <c r="AE45" s="1"/>
      <c r="AF45" s="1"/>
      <c r="AG45" s="1"/>
      <c r="AH45" s="1"/>
      <c r="AI45" s="1"/>
      <c r="AJ45" s="1"/>
      <c r="AK45" s="1"/>
      <c r="AL45" s="1"/>
      <c r="AM45" s="1"/>
      <c r="AN45" s="1"/>
      <c r="AO45" s="1"/>
      <c r="AP45" s="1"/>
      <c r="AQ45" s="1"/>
      <c r="AR45" s="1"/>
      <c r="AS45" s="1"/>
      <c r="AT45" s="1"/>
    </row>
    <row r="46" spans="1:46" ht="21" x14ac:dyDescent="0.25">
      <c r="A46" s="353"/>
      <c r="B46" s="354"/>
      <c r="C46" s="305" t="s">
        <v>278</v>
      </c>
      <c r="D46" s="209" t="s">
        <v>73</v>
      </c>
      <c r="E46" s="209" t="s">
        <v>73</v>
      </c>
      <c r="F46" s="209" t="s">
        <v>73</v>
      </c>
      <c r="G46" s="213" t="s">
        <v>85</v>
      </c>
      <c r="H46" s="227" t="s">
        <v>73</v>
      </c>
      <c r="I46" s="213" t="s">
        <v>85</v>
      </c>
      <c r="J46" s="306"/>
      <c r="K46" s="166"/>
      <c r="L46" s="306"/>
      <c r="M46" s="3" t="s">
        <v>85</v>
      </c>
      <c r="N46" s="203" t="s">
        <v>85</v>
      </c>
      <c r="O46" s="252" t="s">
        <v>152</v>
      </c>
      <c r="P46" s="290" t="s">
        <v>197</v>
      </c>
      <c r="Q46" s="172"/>
      <c r="R46" s="172"/>
      <c r="AC46" s="1"/>
      <c r="AD46" s="1"/>
      <c r="AE46" s="1"/>
      <c r="AF46" s="1"/>
      <c r="AG46" s="1"/>
      <c r="AH46" s="1"/>
      <c r="AI46" s="1"/>
      <c r="AJ46" s="1"/>
      <c r="AK46" s="1"/>
      <c r="AL46" s="1"/>
      <c r="AM46" s="1"/>
      <c r="AN46" s="1"/>
      <c r="AO46" s="1"/>
      <c r="AP46" s="1"/>
      <c r="AQ46" s="1"/>
      <c r="AR46" s="1"/>
      <c r="AS46" s="1"/>
      <c r="AT46" s="1"/>
    </row>
    <row r="47" spans="1:46" ht="21" customHeight="1" x14ac:dyDescent="0.25">
      <c r="A47" s="353"/>
      <c r="B47" s="354"/>
      <c r="C47" s="60" t="str">
        <f t="shared" ref="C47:C48" si="6">C61</f>
        <v>Remove TAC</v>
      </c>
      <c r="D47" s="209" t="s">
        <v>68</v>
      </c>
      <c r="E47" s="209" t="s">
        <v>68</v>
      </c>
      <c r="F47" s="205" t="s">
        <v>68</v>
      </c>
      <c r="G47" s="213" t="s">
        <v>85</v>
      </c>
      <c r="H47" s="227" t="s">
        <v>68</v>
      </c>
      <c r="I47" s="213" t="s">
        <v>85</v>
      </c>
      <c r="J47" s="164"/>
      <c r="K47" s="165"/>
      <c r="L47" s="164"/>
      <c r="M47" s="3" t="s">
        <v>85</v>
      </c>
      <c r="N47" s="3" t="s">
        <v>85</v>
      </c>
      <c r="O47" s="252" t="s">
        <v>152</v>
      </c>
      <c r="P47" s="290" t="s">
        <v>197</v>
      </c>
      <c r="Q47" s="172"/>
      <c r="R47" s="172"/>
      <c r="AC47" s="1"/>
      <c r="AD47" s="1"/>
      <c r="AE47" s="1"/>
      <c r="AF47" s="1"/>
      <c r="AG47" s="1"/>
      <c r="AH47" s="1"/>
      <c r="AI47" s="1"/>
      <c r="AJ47" s="1"/>
      <c r="AK47" s="1"/>
      <c r="AL47" s="1"/>
      <c r="AM47" s="1"/>
      <c r="AN47" s="1"/>
      <c r="AO47" s="1"/>
      <c r="AP47" s="1"/>
      <c r="AQ47" s="1"/>
      <c r="AR47" s="1"/>
      <c r="AS47" s="1"/>
      <c r="AT47" s="1"/>
    </row>
    <row r="48" spans="1:46" ht="29.25" customHeight="1" x14ac:dyDescent="0.25">
      <c r="A48" s="353"/>
      <c r="B48" s="354"/>
      <c r="C48" s="59" t="str">
        <f t="shared" si="6"/>
        <v xml:space="preserve">Merge TAC regions </v>
      </c>
      <c r="D48" s="205" t="s">
        <v>69</v>
      </c>
      <c r="E48" s="209" t="s">
        <v>69</v>
      </c>
      <c r="F48" s="205" t="s">
        <v>69</v>
      </c>
      <c r="G48" s="213" t="s">
        <v>85</v>
      </c>
      <c r="H48" s="227" t="s">
        <v>69</v>
      </c>
      <c r="I48" s="213" t="s">
        <v>85</v>
      </c>
      <c r="J48" s="164"/>
      <c r="K48" s="165"/>
      <c r="L48" s="164"/>
      <c r="M48" s="3" t="s">
        <v>85</v>
      </c>
      <c r="N48" s="159" t="s">
        <v>339</v>
      </c>
      <c r="O48" s="252" t="s">
        <v>340</v>
      </c>
      <c r="P48" s="308" t="s">
        <v>169</v>
      </c>
      <c r="Q48" s="172"/>
      <c r="R48" s="172"/>
      <c r="AC48" s="1"/>
      <c r="AD48" s="1"/>
      <c r="AE48" s="1"/>
      <c r="AF48" s="1"/>
      <c r="AG48" s="1"/>
      <c r="AH48" s="1"/>
      <c r="AI48" s="1"/>
      <c r="AJ48" s="1"/>
      <c r="AK48" s="1"/>
      <c r="AL48" s="1"/>
      <c r="AM48" s="1"/>
      <c r="AN48" s="1"/>
      <c r="AO48" s="1"/>
      <c r="AP48" s="1"/>
      <c r="AQ48" s="1"/>
      <c r="AR48" s="1"/>
      <c r="AS48" s="1"/>
      <c r="AT48" s="1"/>
    </row>
    <row r="49" spans="1:46" ht="21" customHeight="1" x14ac:dyDescent="0.25">
      <c r="A49" s="1"/>
      <c r="B49" s="1"/>
      <c r="C49" s="1"/>
      <c r="D49" s="1"/>
      <c r="E49" s="1"/>
      <c r="F49" s="6"/>
      <c r="G49" s="122"/>
      <c r="H49" s="1"/>
      <c r="I49" s="6"/>
      <c r="J49" s="1"/>
      <c r="K49" s="6"/>
      <c r="L49" s="1"/>
      <c r="M49" s="286"/>
      <c r="N49" s="286"/>
      <c r="O49" s="286"/>
      <c r="P49" s="288"/>
      <c r="Q49" s="172"/>
      <c r="R49" s="172"/>
      <c r="AC49" s="1"/>
      <c r="AD49" s="1"/>
      <c r="AE49" s="1"/>
      <c r="AF49" s="1"/>
      <c r="AG49" s="1"/>
      <c r="AH49" s="1"/>
      <c r="AI49" s="1"/>
      <c r="AJ49" s="1"/>
      <c r="AK49" s="1"/>
      <c r="AL49" s="1"/>
      <c r="AM49" s="1"/>
      <c r="AN49" s="1"/>
      <c r="AO49" s="1"/>
      <c r="AP49" s="1"/>
      <c r="AQ49" s="1"/>
      <c r="AR49" s="1"/>
      <c r="AS49" s="1"/>
      <c r="AT49" s="1"/>
    </row>
    <row r="50" spans="1:46" ht="34.5" customHeight="1" x14ac:dyDescent="0.25">
      <c r="A50" s="1"/>
      <c r="B50" s="1"/>
      <c r="C50" s="79" t="s">
        <v>38</v>
      </c>
      <c r="D50" s="70" t="s">
        <v>40</v>
      </c>
      <c r="E50" s="37"/>
      <c r="F50" s="7"/>
      <c r="G50" s="121"/>
      <c r="H50" s="37"/>
      <c r="I50" s="7"/>
      <c r="J50" s="37"/>
      <c r="L50" s="37"/>
      <c r="M50" s="286"/>
      <c r="N50" s="286"/>
      <c r="O50" s="286"/>
      <c r="P50" s="288"/>
      <c r="Q50" s="172"/>
      <c r="R50" s="172"/>
      <c r="AC50" s="1"/>
      <c r="AD50" s="1"/>
      <c r="AE50" s="1"/>
      <c r="AF50" s="1"/>
      <c r="AG50" s="1"/>
      <c r="AH50" s="1"/>
      <c r="AI50" s="1"/>
      <c r="AJ50" s="1"/>
      <c r="AK50" s="1"/>
      <c r="AL50" s="1"/>
      <c r="AM50" s="1"/>
      <c r="AN50" s="1"/>
      <c r="AO50" s="1"/>
      <c r="AP50" s="1"/>
      <c r="AQ50" s="1"/>
      <c r="AR50" s="1"/>
      <c r="AS50" s="1"/>
      <c r="AT50" s="1"/>
    </row>
    <row r="51" spans="1:46" ht="91.5" customHeight="1" x14ac:dyDescent="0.25">
      <c r="A51" s="353" t="s">
        <v>2</v>
      </c>
      <c r="B51" s="354"/>
      <c r="C51" s="57" t="s">
        <v>14</v>
      </c>
      <c r="D51" s="211" t="s">
        <v>69</v>
      </c>
      <c r="E51" s="211" t="s">
        <v>69</v>
      </c>
      <c r="F51" s="205" t="s">
        <v>69</v>
      </c>
      <c r="G51" s="213" t="s">
        <v>85</v>
      </c>
      <c r="H51" s="227" t="s">
        <v>69</v>
      </c>
      <c r="I51" s="213" t="s">
        <v>85</v>
      </c>
      <c r="J51" s="163"/>
      <c r="K51" s="165"/>
      <c r="L51" s="163"/>
      <c r="M51" s="3" t="s">
        <v>85</v>
      </c>
      <c r="N51" s="203" t="s">
        <v>215</v>
      </c>
      <c r="O51" s="252" t="s">
        <v>216</v>
      </c>
      <c r="P51" s="290" t="s">
        <v>24</v>
      </c>
      <c r="Q51" s="172"/>
      <c r="R51" s="172"/>
      <c r="AC51" s="1"/>
      <c r="AD51" s="1"/>
      <c r="AE51" s="1"/>
      <c r="AF51" s="1"/>
      <c r="AG51" s="1"/>
      <c r="AH51" s="1"/>
      <c r="AI51" s="1"/>
      <c r="AJ51" s="1"/>
      <c r="AK51" s="1"/>
      <c r="AL51" s="1"/>
      <c r="AM51" s="1"/>
      <c r="AN51" s="1"/>
      <c r="AO51" s="1"/>
      <c r="AP51" s="1"/>
      <c r="AQ51" s="1"/>
      <c r="AR51" s="1"/>
      <c r="AS51" s="1"/>
      <c r="AT51" s="1"/>
    </row>
    <row r="52" spans="1:46" s="1" customFormat="1" ht="30" x14ac:dyDescent="0.25">
      <c r="A52" s="353"/>
      <c r="B52" s="354"/>
      <c r="C52" s="63" t="s">
        <v>30</v>
      </c>
      <c r="D52" s="211" t="s">
        <v>69</v>
      </c>
      <c r="E52" s="211" t="s">
        <v>196</v>
      </c>
      <c r="F52" s="211" t="s">
        <v>196</v>
      </c>
      <c r="G52" s="213" t="s">
        <v>85</v>
      </c>
      <c r="H52" s="227" t="s">
        <v>69</v>
      </c>
      <c r="I52" s="213" t="s">
        <v>85</v>
      </c>
      <c r="J52" s="163"/>
      <c r="K52" s="166"/>
      <c r="L52" s="163"/>
      <c r="M52" s="3" t="s">
        <v>85</v>
      </c>
      <c r="N52" s="159" t="s">
        <v>341</v>
      </c>
      <c r="O52" s="290" t="s">
        <v>85</v>
      </c>
      <c r="P52" s="290" t="s">
        <v>24</v>
      </c>
      <c r="Q52" s="172"/>
      <c r="R52" s="172"/>
    </row>
    <row r="53" spans="1:46" s="1" customFormat="1" ht="30" x14ac:dyDescent="0.35">
      <c r="A53" s="353"/>
      <c r="B53" s="354"/>
      <c r="C53" s="216" t="s">
        <v>31</v>
      </c>
      <c r="D53" s="211" t="s">
        <v>73</v>
      </c>
      <c r="E53" s="211" t="s">
        <v>73</v>
      </c>
      <c r="F53" s="211" t="s">
        <v>73</v>
      </c>
      <c r="G53" s="213" t="s">
        <v>85</v>
      </c>
      <c r="H53" s="227" t="s">
        <v>73</v>
      </c>
      <c r="I53" s="213" t="s">
        <v>85</v>
      </c>
      <c r="J53" s="163"/>
      <c r="K53" s="217"/>
      <c r="L53" s="163"/>
      <c r="M53" s="283" t="s">
        <v>85</v>
      </c>
      <c r="N53" s="304" t="s">
        <v>376</v>
      </c>
      <c r="O53" s="293" t="s">
        <v>210</v>
      </c>
      <c r="P53" s="293" t="s">
        <v>24</v>
      </c>
      <c r="Q53" s="172"/>
      <c r="R53" s="172"/>
    </row>
    <row r="54" spans="1:46" s="1" customFormat="1" ht="21" customHeight="1" x14ac:dyDescent="0.35">
      <c r="A54" s="353"/>
      <c r="B54" s="354"/>
      <c r="C54" s="215"/>
      <c r="D54" s="227"/>
      <c r="E54" s="227"/>
      <c r="F54" s="227"/>
      <c r="G54" s="227"/>
      <c r="H54" s="227"/>
      <c r="I54" s="227"/>
      <c r="J54" s="40"/>
      <c r="K54" s="274"/>
      <c r="L54" s="40"/>
      <c r="M54" s="275"/>
      <c r="N54" s="275"/>
      <c r="O54" s="169"/>
      <c r="P54" s="168"/>
      <c r="Q54" s="172"/>
      <c r="R54" s="172"/>
    </row>
    <row r="55" spans="1:46" s="1" customFormat="1" ht="21" customHeight="1" x14ac:dyDescent="0.35">
      <c r="A55" s="353"/>
      <c r="B55" s="354"/>
      <c r="C55" s="215"/>
      <c r="D55" s="227"/>
      <c r="E55" s="227"/>
      <c r="F55" s="227"/>
      <c r="G55" s="227"/>
      <c r="H55" s="227"/>
      <c r="I55" s="227"/>
      <c r="J55" s="40"/>
      <c r="K55" s="274"/>
      <c r="L55" s="40"/>
      <c r="M55" s="275"/>
      <c r="N55" s="275"/>
      <c r="O55" s="169"/>
      <c r="P55" s="168"/>
      <c r="Q55" s="172"/>
      <c r="R55" s="172"/>
    </row>
    <row r="56" spans="1:46" ht="21.75" thickBot="1" x14ac:dyDescent="0.3">
      <c r="A56" s="1"/>
      <c r="B56" s="1"/>
      <c r="C56" s="4"/>
      <c r="D56" s="4"/>
      <c r="E56" s="4"/>
      <c r="F56" s="6"/>
      <c r="G56" s="16"/>
      <c r="H56" s="4"/>
      <c r="I56" s="6"/>
      <c r="J56" s="4"/>
      <c r="K56" s="16"/>
      <c r="L56" s="4"/>
      <c r="M56" s="5"/>
      <c r="N56" s="5"/>
      <c r="O56" s="16"/>
      <c r="Q56" s="172"/>
      <c r="R56" s="172"/>
      <c r="AC56" s="1"/>
      <c r="AD56" s="1"/>
      <c r="AE56" s="1"/>
      <c r="AF56" s="1"/>
      <c r="AG56" s="1"/>
      <c r="AH56" s="1"/>
      <c r="AI56" s="1"/>
      <c r="AJ56" s="1"/>
      <c r="AK56" s="1"/>
      <c r="AL56" s="1"/>
      <c r="AM56" s="1"/>
      <c r="AN56" s="1"/>
      <c r="AO56" s="1"/>
      <c r="AP56" s="1"/>
      <c r="AQ56" s="1"/>
      <c r="AR56" s="1"/>
      <c r="AS56" s="1"/>
      <c r="AT56" s="1"/>
    </row>
    <row r="57" spans="1:46" ht="121.5" customHeight="1" thickBot="1" x14ac:dyDescent="0.3">
      <c r="A57" s="348" t="s">
        <v>246</v>
      </c>
      <c r="B57" s="349"/>
      <c r="C57" s="349"/>
      <c r="D57" s="355" t="s">
        <v>322</v>
      </c>
      <c r="E57" s="349"/>
      <c r="F57" s="349"/>
      <c r="G57" s="349"/>
      <c r="H57" s="349"/>
      <c r="I57" s="356"/>
      <c r="J57" s="123"/>
      <c r="K57" s="111"/>
      <c r="L57" s="176"/>
      <c r="M57" s="32"/>
      <c r="N57" s="32"/>
      <c r="O57" s="32"/>
      <c r="P57" s="32"/>
      <c r="Q57" s="345"/>
      <c r="R57" s="345"/>
      <c r="AC57" s="1"/>
      <c r="AD57" s="1"/>
      <c r="AE57" s="1"/>
      <c r="AF57" s="1"/>
      <c r="AG57" s="1"/>
      <c r="AH57" s="1"/>
      <c r="AI57" s="1"/>
      <c r="AJ57" s="1"/>
      <c r="AK57" s="1"/>
      <c r="AL57" s="1"/>
      <c r="AM57" s="1"/>
      <c r="AN57" s="1"/>
      <c r="AO57" s="1"/>
      <c r="AP57" s="1"/>
      <c r="AQ57" s="1"/>
      <c r="AR57" s="1"/>
      <c r="AS57" s="1"/>
      <c r="AT57" s="1"/>
    </row>
    <row r="58" spans="1:46" ht="23.25" hidden="1" x14ac:dyDescent="0.35">
      <c r="A58" s="19"/>
      <c r="B58" s="20"/>
      <c r="C58" s="6"/>
      <c r="D58" s="6"/>
      <c r="E58" s="6"/>
      <c r="F58" s="5"/>
      <c r="G58" s="120"/>
      <c r="H58" s="6"/>
      <c r="I58" s="5"/>
      <c r="J58" s="6"/>
      <c r="K58" s="5"/>
      <c r="L58" s="6"/>
      <c r="M58" s="5"/>
      <c r="N58" s="5"/>
      <c r="O58" s="5"/>
      <c r="Q58" s="172"/>
      <c r="R58" s="172"/>
      <c r="AC58" s="1"/>
      <c r="AD58" s="1"/>
      <c r="AE58" s="1"/>
      <c r="AF58" s="1"/>
      <c r="AG58" s="1"/>
      <c r="AH58" s="1"/>
      <c r="AI58" s="1"/>
      <c r="AJ58" s="1"/>
      <c r="AK58" s="1"/>
      <c r="AL58" s="1"/>
      <c r="AM58" s="1"/>
      <c r="AN58" s="1"/>
      <c r="AO58" s="1"/>
      <c r="AP58" s="1"/>
      <c r="AQ58" s="1"/>
      <c r="AR58" s="1"/>
      <c r="AS58" s="1"/>
      <c r="AT58" s="1"/>
    </row>
    <row r="59" spans="1:46" ht="21" hidden="1" x14ac:dyDescent="0.25">
      <c r="A59" s="1"/>
      <c r="B59" s="1"/>
      <c r="C59" s="17"/>
      <c r="D59" s="71" t="s">
        <v>39</v>
      </c>
      <c r="E59" s="17"/>
      <c r="F59" s="7"/>
      <c r="G59" s="121"/>
      <c r="H59" s="17"/>
      <c r="I59" s="7"/>
      <c r="J59" s="17"/>
      <c r="L59" s="17"/>
      <c r="M59" s="5"/>
      <c r="N59" s="5"/>
      <c r="O59" s="17"/>
      <c r="Q59" s="172"/>
      <c r="R59" s="172"/>
      <c r="AC59" s="1"/>
      <c r="AD59" s="1"/>
      <c r="AE59" s="1"/>
      <c r="AF59" s="1"/>
      <c r="AG59" s="1"/>
      <c r="AH59" s="1"/>
      <c r="AI59" s="1"/>
      <c r="AJ59" s="1"/>
      <c r="AK59" s="1"/>
      <c r="AL59" s="1"/>
      <c r="AM59" s="1"/>
      <c r="AN59" s="1"/>
      <c r="AO59" s="1"/>
      <c r="AP59" s="1"/>
      <c r="AQ59" s="1"/>
      <c r="AR59" s="1"/>
      <c r="AS59" s="1"/>
      <c r="AT59" s="1"/>
    </row>
    <row r="60" spans="1:46" ht="21" hidden="1" customHeight="1" x14ac:dyDescent="0.25">
      <c r="A60" s="346" t="s">
        <v>32</v>
      </c>
      <c r="B60" s="347"/>
      <c r="C60" s="42" t="s">
        <v>11</v>
      </c>
      <c r="D60" s="13" t="s">
        <v>70</v>
      </c>
      <c r="E60" s="13" t="s">
        <v>70</v>
      </c>
      <c r="F60" s="153" t="s">
        <v>70</v>
      </c>
      <c r="G60" s="43"/>
      <c r="H60" s="153" t="s">
        <v>70</v>
      </c>
      <c r="I60" s="45"/>
      <c r="J60" s="13"/>
      <c r="K60" s="80"/>
      <c r="L60" s="13"/>
      <c r="M60" s="15"/>
      <c r="N60" s="30"/>
      <c r="P60" s="68"/>
      <c r="Q60" s="172"/>
      <c r="R60" s="172"/>
      <c r="AC60" s="1"/>
      <c r="AD60" s="1"/>
      <c r="AE60" s="1"/>
      <c r="AF60" s="1"/>
      <c r="AG60" s="1"/>
      <c r="AH60" s="1"/>
      <c r="AI60" s="1"/>
      <c r="AJ60" s="1"/>
      <c r="AK60" s="1"/>
      <c r="AL60" s="1"/>
      <c r="AM60" s="1"/>
      <c r="AN60" s="1"/>
      <c r="AO60" s="1"/>
      <c r="AP60" s="1"/>
      <c r="AQ60" s="1"/>
      <c r="AR60" s="1"/>
      <c r="AS60" s="1"/>
      <c r="AT60" s="1"/>
    </row>
    <row r="61" spans="1:46" ht="21" hidden="1" customHeight="1" x14ac:dyDescent="0.25">
      <c r="A61" s="346"/>
      <c r="B61" s="347"/>
      <c r="C61" s="59" t="s">
        <v>5</v>
      </c>
      <c r="D61" s="38"/>
      <c r="E61" s="38"/>
      <c r="F61" s="77"/>
      <c r="G61" s="44"/>
      <c r="H61" s="153"/>
      <c r="I61" s="118"/>
      <c r="J61" s="38"/>
      <c r="K61" s="81"/>
      <c r="L61" s="38"/>
      <c r="M61" s="21"/>
      <c r="N61" s="31"/>
      <c r="O61" s="2"/>
      <c r="P61" s="68"/>
      <c r="Q61" s="172"/>
      <c r="R61" s="172"/>
      <c r="AC61" s="1"/>
      <c r="AD61" s="1"/>
      <c r="AE61" s="1"/>
      <c r="AF61" s="1"/>
      <c r="AG61" s="1"/>
      <c r="AH61" s="1"/>
      <c r="AI61" s="1"/>
      <c r="AJ61" s="1"/>
      <c r="AK61" s="1"/>
      <c r="AL61" s="1"/>
      <c r="AM61" s="1"/>
      <c r="AN61" s="1"/>
      <c r="AO61" s="1"/>
      <c r="AP61" s="1"/>
      <c r="AQ61" s="1"/>
      <c r="AR61" s="1"/>
      <c r="AS61" s="1"/>
      <c r="AT61" s="1"/>
    </row>
    <row r="62" spans="1:46" ht="21" hidden="1" customHeight="1" x14ac:dyDescent="0.25">
      <c r="A62" s="346"/>
      <c r="B62" s="347"/>
      <c r="C62" s="59" t="s">
        <v>6</v>
      </c>
      <c r="D62" s="12"/>
      <c r="E62" s="12"/>
      <c r="F62" s="153"/>
      <c r="G62" s="43"/>
      <c r="H62" s="153"/>
      <c r="I62" s="119"/>
      <c r="J62" s="12"/>
      <c r="K62" s="80"/>
      <c r="L62" s="12"/>
      <c r="M62" s="15"/>
      <c r="N62" s="30"/>
      <c r="O62" s="18"/>
      <c r="P62" s="68"/>
      <c r="Q62" s="172"/>
      <c r="R62" s="172"/>
      <c r="AC62" s="1"/>
      <c r="AD62" s="1"/>
      <c r="AE62" s="1"/>
      <c r="AF62" s="1"/>
      <c r="AG62" s="1"/>
      <c r="AH62" s="1"/>
      <c r="AI62" s="1"/>
      <c r="AJ62" s="1"/>
      <c r="AK62" s="1"/>
      <c r="AL62" s="1"/>
      <c r="AM62" s="1"/>
      <c r="AN62" s="1"/>
      <c r="AO62" s="1"/>
      <c r="AP62" s="1"/>
      <c r="AQ62" s="1"/>
      <c r="AR62" s="1"/>
      <c r="AS62" s="1"/>
      <c r="AT62" s="1"/>
    </row>
    <row r="63" spans="1:46" ht="21" hidden="1" customHeight="1" x14ac:dyDescent="0.3">
      <c r="A63" s="346"/>
      <c r="B63" s="347"/>
      <c r="C63" s="42" t="s">
        <v>16</v>
      </c>
      <c r="D63" s="39"/>
      <c r="E63" s="39"/>
      <c r="F63" s="153"/>
      <c r="G63" s="44"/>
      <c r="H63" s="153"/>
      <c r="I63" s="45"/>
      <c r="J63" s="39"/>
      <c r="K63" s="80"/>
      <c r="L63" s="39"/>
      <c r="M63" s="15"/>
      <c r="N63" s="15"/>
      <c r="O63" s="170"/>
      <c r="P63" s="168"/>
      <c r="Q63" s="172"/>
      <c r="R63" s="172"/>
      <c r="AC63" s="1"/>
      <c r="AD63" s="1"/>
      <c r="AE63" s="1"/>
      <c r="AF63" s="1"/>
      <c r="AG63" s="1"/>
      <c r="AH63" s="1"/>
      <c r="AI63" s="1"/>
      <c r="AJ63" s="1"/>
      <c r="AK63" s="1"/>
      <c r="AL63" s="1"/>
      <c r="AM63" s="1"/>
      <c r="AN63" s="1"/>
      <c r="AO63" s="1"/>
      <c r="AP63" s="1"/>
      <c r="AQ63" s="1"/>
      <c r="AR63" s="1"/>
      <c r="AS63" s="1"/>
      <c r="AT63" s="1"/>
    </row>
    <row r="64" spans="1:46" ht="21" hidden="1" customHeight="1" x14ac:dyDescent="0.3">
      <c r="A64" s="346"/>
      <c r="B64" s="347"/>
      <c r="C64" s="61" t="s">
        <v>15</v>
      </c>
      <c r="D64" s="24"/>
      <c r="E64" s="24"/>
      <c r="F64" s="153"/>
      <c r="G64" s="43"/>
      <c r="H64" s="153"/>
      <c r="I64" s="45"/>
      <c r="J64" s="24"/>
      <c r="K64" s="80"/>
      <c r="L64" s="24"/>
      <c r="M64" s="15"/>
      <c r="N64" s="15"/>
      <c r="O64" s="170"/>
      <c r="P64" s="168"/>
      <c r="Q64" s="172"/>
      <c r="R64" s="172"/>
      <c r="AC64" s="1"/>
      <c r="AD64" s="1"/>
      <c r="AE64" s="1"/>
      <c r="AF64" s="1"/>
      <c r="AG64" s="1"/>
      <c r="AH64" s="1"/>
      <c r="AI64" s="1"/>
      <c r="AJ64" s="1"/>
      <c r="AK64" s="1"/>
      <c r="AL64" s="1"/>
      <c r="AM64" s="1"/>
      <c r="AN64" s="1"/>
      <c r="AO64" s="1"/>
      <c r="AP64" s="1"/>
      <c r="AQ64" s="1"/>
      <c r="AR64" s="1"/>
      <c r="AS64" s="1"/>
      <c r="AT64" s="1"/>
    </row>
    <row r="65" spans="1:46" ht="21" hidden="1" customHeight="1" x14ac:dyDescent="0.3">
      <c r="A65" s="346"/>
      <c r="B65" s="347"/>
      <c r="C65" s="58"/>
      <c r="D65" s="25"/>
      <c r="E65" s="25"/>
      <c r="F65" s="77"/>
      <c r="G65" s="43"/>
      <c r="H65" s="153"/>
      <c r="I65" s="45"/>
      <c r="J65" s="25"/>
      <c r="K65" s="81"/>
      <c r="L65" s="25"/>
      <c r="M65" s="15"/>
      <c r="N65" s="30"/>
      <c r="O65" s="170"/>
      <c r="P65" s="168"/>
      <c r="Q65" s="172"/>
      <c r="R65" s="172"/>
      <c r="AC65" s="1"/>
      <c r="AD65" s="1"/>
      <c r="AE65" s="1"/>
      <c r="AF65" s="1"/>
      <c r="AG65" s="1"/>
      <c r="AH65" s="1"/>
      <c r="AI65" s="1"/>
      <c r="AJ65" s="1"/>
      <c r="AK65" s="1"/>
      <c r="AL65" s="1"/>
      <c r="AM65" s="1"/>
      <c r="AN65" s="1"/>
      <c r="AO65" s="1"/>
      <c r="AP65" s="1"/>
      <c r="AQ65" s="1"/>
      <c r="AR65" s="1"/>
      <c r="AS65" s="1"/>
      <c r="AT65" s="1"/>
    </row>
    <row r="66" spans="1:46" ht="21.75" hidden="1" thickBot="1" x14ac:dyDescent="0.3">
      <c r="A66" s="22"/>
      <c r="B66" s="22"/>
      <c r="C66" s="23"/>
      <c r="D66" s="6"/>
      <c r="E66" s="6"/>
      <c r="F66" s="6"/>
      <c r="G66" s="23"/>
      <c r="H66" s="23"/>
      <c r="I66" s="23"/>
      <c r="J66" s="23"/>
      <c r="K66" s="23"/>
      <c r="L66" s="23"/>
      <c r="M66" s="16"/>
      <c r="N66" s="16"/>
      <c r="O66" s="160" t="s">
        <v>71</v>
      </c>
      <c r="Q66" s="172"/>
      <c r="R66" s="172"/>
      <c r="AC66" s="1"/>
      <c r="AD66" s="1"/>
      <c r="AE66" s="1"/>
      <c r="AF66" s="1"/>
      <c r="AG66" s="1"/>
      <c r="AH66" s="1"/>
      <c r="AI66" s="1"/>
      <c r="AJ66" s="1"/>
      <c r="AK66" s="1"/>
      <c r="AL66" s="1"/>
      <c r="AM66" s="1"/>
      <c r="AN66" s="1"/>
      <c r="AO66" s="1"/>
      <c r="AP66" s="1"/>
      <c r="AQ66" s="1"/>
      <c r="AR66" s="1"/>
      <c r="AS66" s="1"/>
      <c r="AT66" s="1"/>
    </row>
    <row r="67" spans="1:46" ht="60" hidden="1" customHeight="1" x14ac:dyDescent="0.35">
      <c r="A67" s="348" t="s">
        <v>29</v>
      </c>
      <c r="B67" s="349"/>
      <c r="C67" s="349"/>
      <c r="D67" s="123" t="s">
        <v>72</v>
      </c>
      <c r="E67" s="123"/>
      <c r="F67" s="111"/>
      <c r="G67" s="113"/>
      <c r="H67" s="176"/>
      <c r="I67" s="112"/>
      <c r="J67" s="123"/>
      <c r="K67" s="111"/>
      <c r="L67" s="176"/>
      <c r="M67" s="33"/>
      <c r="N67" s="32"/>
      <c r="O67" s="32"/>
      <c r="P67" s="32"/>
      <c r="Q67" s="172"/>
      <c r="R67" s="172"/>
      <c r="AC67" s="1"/>
      <c r="AD67" s="1"/>
      <c r="AE67" s="1"/>
      <c r="AF67" s="1"/>
      <c r="AG67" s="1"/>
      <c r="AH67" s="1"/>
      <c r="AI67" s="1"/>
      <c r="AJ67" s="1"/>
      <c r="AK67" s="1"/>
      <c r="AL67" s="1"/>
      <c r="AM67" s="1"/>
      <c r="AN67" s="1"/>
      <c r="AO67" s="1"/>
      <c r="AP67" s="1"/>
      <c r="AQ67" s="1"/>
      <c r="AR67" s="1"/>
      <c r="AS67" s="1"/>
      <c r="AT67" s="1"/>
    </row>
    <row r="68" spans="1:46" s="1" customFormat="1" x14ac:dyDescent="0.25">
      <c r="Q68" s="172"/>
      <c r="R68" s="172"/>
    </row>
    <row r="69" spans="1:46" s="1" customFormat="1" ht="23.25" x14ac:dyDescent="0.35">
      <c r="A69" s="74" t="s">
        <v>20</v>
      </c>
      <c r="B69" s="75"/>
      <c r="Q69" s="172"/>
      <c r="R69" s="172"/>
    </row>
    <row r="70" spans="1:46" s="1" customFormat="1" ht="21" x14ac:dyDescent="0.35">
      <c r="A70" s="67"/>
      <c r="B70" s="75" t="s">
        <v>21</v>
      </c>
    </row>
    <row r="71" spans="1:46" s="1" customFormat="1" ht="21" x14ac:dyDescent="0.35">
      <c r="A71" s="67"/>
      <c r="B71" s="75" t="s">
        <v>22</v>
      </c>
    </row>
    <row r="72" spans="1:46" s="1" customFormat="1" ht="21" x14ac:dyDescent="0.35">
      <c r="A72" s="67"/>
      <c r="B72" s="75" t="s">
        <v>23</v>
      </c>
    </row>
    <row r="73" spans="1:46" s="1" customFormat="1" ht="21" x14ac:dyDescent="0.35">
      <c r="A73" s="67"/>
      <c r="B73" s="75" t="s">
        <v>24</v>
      </c>
    </row>
    <row r="74" spans="1:46" s="1" customFormat="1" ht="21" x14ac:dyDescent="0.35">
      <c r="A74" s="67"/>
      <c r="B74" s="75" t="s">
        <v>25</v>
      </c>
    </row>
    <row r="75" spans="1:46" s="1" customFormat="1" ht="21" x14ac:dyDescent="0.35">
      <c r="A75" s="67"/>
      <c r="B75" s="75" t="s">
        <v>26</v>
      </c>
    </row>
    <row r="76" spans="1:46" s="1" customFormat="1" ht="21" x14ac:dyDescent="0.35">
      <c r="A76" s="67"/>
      <c r="B76" s="75" t="s">
        <v>27</v>
      </c>
    </row>
    <row r="77" spans="1:46" s="1" customFormat="1" ht="21" x14ac:dyDescent="0.35">
      <c r="A77" s="67"/>
      <c r="B77" s="75"/>
    </row>
  </sheetData>
  <mergeCells count="29">
    <mergeCell ref="J3:J5"/>
    <mergeCell ref="K3:K5"/>
    <mergeCell ref="L3:L5"/>
    <mergeCell ref="A4:B4"/>
    <mergeCell ref="A5:B5"/>
    <mergeCell ref="H3:H5"/>
    <mergeCell ref="I3:I5"/>
    <mergeCell ref="D3:D5"/>
    <mergeCell ref="E3:E5"/>
    <mergeCell ref="F3:F5"/>
    <mergeCell ref="G3:G5"/>
    <mergeCell ref="A27:B27"/>
    <mergeCell ref="C25:C28"/>
    <mergeCell ref="A28:B28"/>
    <mergeCell ref="A29:B29"/>
    <mergeCell ref="A43:B48"/>
    <mergeCell ref="A25:B25"/>
    <mergeCell ref="Q57:R57"/>
    <mergeCell ref="A60:B65"/>
    <mergeCell ref="A67:C67"/>
    <mergeCell ref="Q30:R30"/>
    <mergeCell ref="A31:B33"/>
    <mergeCell ref="Q32:R32"/>
    <mergeCell ref="Q35:R35"/>
    <mergeCell ref="A36:B40"/>
    <mergeCell ref="A51:B55"/>
    <mergeCell ref="A57:C57"/>
    <mergeCell ref="D57:I57"/>
    <mergeCell ref="N31:N33"/>
  </mergeCells>
  <pageMargins left="0.70866141732283472" right="0.70866141732283472" top="0.74803149606299213" bottom="0.74803149606299213" header="0.31496062992125984" footer="0.31496062992125984"/>
  <pageSetup paperSize="8" scale="41"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T77"/>
  <sheetViews>
    <sheetView zoomScale="60" zoomScaleNormal="60" workbookViewId="0">
      <pane xSplit="2" ySplit="2" topLeftCell="C3" activePane="bottomRight" state="frozen"/>
      <selection pane="topRight" activeCell="C1" sqref="C1"/>
      <selection pane="bottomLeft" activeCell="A3" sqref="A3"/>
      <selection pane="bottomRight" activeCell="C5" sqref="C5"/>
    </sheetView>
  </sheetViews>
  <sheetFormatPr defaultColWidth="35.75" defaultRowHeight="15.75" x14ac:dyDescent="0.25"/>
  <cols>
    <col min="1" max="1" width="37.37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6" max="28" width="35.75" style="1"/>
  </cols>
  <sheetData>
    <row r="1" spans="1:28" s="1" customFormat="1" ht="58.5" customHeight="1" thickBot="1" x14ac:dyDescent="0.3">
      <c r="A1" s="114" t="s">
        <v>49</v>
      </c>
      <c r="B1" s="114"/>
      <c r="C1" s="114"/>
      <c r="D1" s="329" t="s">
        <v>394</v>
      </c>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64"/>
      <c r="E3" s="364"/>
      <c r="F3" s="364"/>
      <c r="G3" s="364"/>
      <c r="H3" s="364"/>
      <c r="I3" s="364"/>
      <c r="J3" s="364"/>
      <c r="K3" s="364"/>
      <c r="L3" s="364"/>
    </row>
    <row r="4" spans="1:28" s="1" customFormat="1" ht="26.25" x14ac:dyDescent="0.25">
      <c r="A4" s="366" t="s">
        <v>398</v>
      </c>
      <c r="B4" s="366"/>
      <c r="C4" s="78">
        <v>382</v>
      </c>
      <c r="D4" s="365"/>
      <c r="E4" s="365"/>
      <c r="F4" s="365"/>
      <c r="G4" s="365"/>
      <c r="H4" s="365"/>
      <c r="I4" s="365"/>
      <c r="J4" s="365"/>
      <c r="K4" s="365"/>
      <c r="L4" s="365"/>
    </row>
    <row r="5" spans="1:28" s="1" customFormat="1" ht="26.25" x14ac:dyDescent="0.25">
      <c r="A5" s="366" t="s">
        <v>406</v>
      </c>
      <c r="B5" s="366"/>
      <c r="C5" s="78">
        <f>C4*1</f>
        <v>382</v>
      </c>
      <c r="D5" s="365"/>
      <c r="E5" s="365"/>
      <c r="F5" s="365"/>
      <c r="G5" s="365"/>
      <c r="H5" s="365"/>
      <c r="I5" s="365"/>
      <c r="J5" s="365"/>
      <c r="K5" s="365"/>
      <c r="L5" s="365"/>
    </row>
    <row r="6" spans="1:28" s="1" customFormat="1" ht="26.25" x14ac:dyDescent="0.25">
      <c r="A6" s="47"/>
      <c r="B6" s="47"/>
      <c r="C6" s="47"/>
      <c r="D6" s="48"/>
      <c r="E6" s="48"/>
      <c r="F6" s="49"/>
      <c r="G6" s="49"/>
      <c r="H6" s="48"/>
      <c r="I6" s="49"/>
      <c r="J6" s="48"/>
      <c r="K6" s="49"/>
      <c r="L6" s="48"/>
    </row>
    <row r="7" spans="1:28" s="1" customFormat="1" ht="26.25" customHeight="1" x14ac:dyDescent="0.4">
      <c r="A7" s="130" t="s">
        <v>43</v>
      </c>
      <c r="B7" s="128" t="s">
        <v>399</v>
      </c>
      <c r="C7" s="77"/>
      <c r="D7" s="105">
        <f>(D8/$C$4)*100</f>
        <v>8.3769633507853403</v>
      </c>
      <c r="E7" s="105">
        <f t="shared" ref="E7:I7" si="0">(E8/$C$4)*100</f>
        <v>16.753926701570681</v>
      </c>
      <c r="F7" s="105">
        <f t="shared" si="0"/>
        <v>44.764397905759161</v>
      </c>
      <c r="G7" s="92">
        <f>(G8/$C$4)*100</f>
        <v>13.350785340314136</v>
      </c>
      <c r="H7" s="105">
        <f>(H8/$C$4)*100</f>
        <v>16.753926701570681</v>
      </c>
      <c r="I7" s="106">
        <f t="shared" si="0"/>
        <v>0</v>
      </c>
      <c r="J7" s="95">
        <v>16.899999999999999</v>
      </c>
      <c r="K7" s="95">
        <v>79.599999999999994</v>
      </c>
      <c r="L7" s="95">
        <v>3.5</v>
      </c>
      <c r="M7" s="73"/>
    </row>
    <row r="8" spans="1:28" s="1" customFormat="1" ht="26.25" customHeight="1" x14ac:dyDescent="0.25">
      <c r="A8" s="136"/>
      <c r="B8" s="129" t="s">
        <v>400</v>
      </c>
      <c r="C8" s="77"/>
      <c r="D8" s="51">
        <v>32</v>
      </c>
      <c r="E8" s="51">
        <v>64</v>
      </c>
      <c r="F8" s="51">
        <v>171</v>
      </c>
      <c r="G8" s="51">
        <v>51</v>
      </c>
      <c r="H8" s="51">
        <v>64</v>
      </c>
      <c r="I8" s="106">
        <v>0</v>
      </c>
      <c r="J8" s="96">
        <f>($H$8/100)*J7</f>
        <v>10.815999999999999</v>
      </c>
      <c r="K8" s="96">
        <f>($H$8/100)*K7</f>
        <v>50.943999999999996</v>
      </c>
      <c r="L8" s="96">
        <f>($H$8/100)*L7</f>
        <v>2.2400000000000002</v>
      </c>
      <c r="M8" s="99"/>
    </row>
    <row r="9" spans="1:28" s="1" customFormat="1" ht="26.25" x14ac:dyDescent="0.25">
      <c r="A9" s="130" t="s">
        <v>61</v>
      </c>
      <c r="B9" s="128" t="s">
        <v>60</v>
      </c>
      <c r="C9" s="77"/>
      <c r="D9" s="92">
        <v>102.83199999999999</v>
      </c>
      <c r="E9" s="92">
        <v>113.39700000000001</v>
      </c>
      <c r="F9" s="92">
        <v>117.98</v>
      </c>
      <c r="G9" s="92">
        <v>5.3689999999999998</v>
      </c>
      <c r="H9" s="92">
        <v>84.89</v>
      </c>
      <c r="I9" s="106">
        <v>0</v>
      </c>
      <c r="J9" s="96"/>
      <c r="K9" s="96"/>
      <c r="L9" s="96"/>
      <c r="M9" s="156">
        <f>SUM(D9:I9)</f>
        <v>424.46799999999996</v>
      </c>
    </row>
    <row r="10" spans="1:28" s="1" customFormat="1" ht="26.25" customHeight="1" x14ac:dyDescent="0.25">
      <c r="A10" s="136"/>
      <c r="B10" s="129" t="s">
        <v>401</v>
      </c>
      <c r="C10" s="77"/>
      <c r="D10" s="93">
        <f>($C$5/100)*D7</f>
        <v>32</v>
      </c>
      <c r="E10" s="93">
        <f t="shared" ref="E10:I10" si="1">($C$5/100)*E7</f>
        <v>64</v>
      </c>
      <c r="F10" s="93">
        <f t="shared" si="1"/>
        <v>171</v>
      </c>
      <c r="G10" s="93">
        <f>($C$5/100)*G7</f>
        <v>51</v>
      </c>
      <c r="H10" s="93">
        <f>($C$5/100)*H7</f>
        <v>64</v>
      </c>
      <c r="I10" s="93">
        <f t="shared" si="1"/>
        <v>0</v>
      </c>
      <c r="J10" s="97">
        <f>($H$10/100)*J7</f>
        <v>10.815999999999999</v>
      </c>
      <c r="K10" s="97">
        <f>($H$10/100)*K7</f>
        <v>50.943999999999996</v>
      </c>
      <c r="L10" s="97">
        <f>($H$10/100)*L7</f>
        <v>2.2400000000000002</v>
      </c>
      <c r="M10" s="99"/>
    </row>
    <row r="11" spans="1:28" s="1" customFormat="1" ht="26.25" customHeight="1" x14ac:dyDescent="0.25">
      <c r="A11" s="130" t="s">
        <v>62</v>
      </c>
      <c r="B11" s="128" t="s">
        <v>402</v>
      </c>
      <c r="C11" s="77"/>
      <c r="D11" s="51">
        <v>91</v>
      </c>
      <c r="E11" s="51">
        <v>77</v>
      </c>
      <c r="F11" s="52">
        <v>98</v>
      </c>
      <c r="G11" s="52">
        <v>0</v>
      </c>
      <c r="H11" s="51">
        <v>63</v>
      </c>
      <c r="I11" s="52">
        <v>0</v>
      </c>
      <c r="J11" s="95">
        <v>5</v>
      </c>
      <c r="K11" s="98">
        <v>5026</v>
      </c>
      <c r="L11" s="95">
        <v>2</v>
      </c>
      <c r="M11" s="99"/>
    </row>
    <row r="12" spans="1:28" s="1" customFormat="1" ht="26.25" customHeight="1" x14ac:dyDescent="0.25">
      <c r="A12" s="130"/>
      <c r="B12" s="128" t="s">
        <v>403</v>
      </c>
      <c r="C12" s="77"/>
      <c r="D12" s="92">
        <f>D14-D11</f>
        <v>0</v>
      </c>
      <c r="E12" s="92">
        <f t="shared" ref="E12:I12" si="2">E14-E11</f>
        <v>0</v>
      </c>
      <c r="F12" s="92">
        <f t="shared" si="2"/>
        <v>0</v>
      </c>
      <c r="G12" s="92">
        <f t="shared" si="2"/>
        <v>0</v>
      </c>
      <c r="H12" s="92">
        <f t="shared" si="2"/>
        <v>0</v>
      </c>
      <c r="I12" s="92">
        <f t="shared" si="2"/>
        <v>0</v>
      </c>
      <c r="J12" s="95"/>
      <c r="K12" s="98"/>
      <c r="L12" s="95"/>
      <c r="M12" s="99"/>
    </row>
    <row r="13" spans="1:28" s="1" customFormat="1" ht="26.25" customHeight="1" x14ac:dyDescent="0.25">
      <c r="B13" s="128" t="s">
        <v>404</v>
      </c>
      <c r="C13" s="77"/>
      <c r="D13" s="157">
        <v>0</v>
      </c>
      <c r="E13" s="157">
        <v>0</v>
      </c>
      <c r="F13" s="157">
        <v>0</v>
      </c>
      <c r="G13" s="157">
        <v>0</v>
      </c>
      <c r="H13" s="157">
        <v>0</v>
      </c>
      <c r="I13" s="157">
        <v>0</v>
      </c>
      <c r="J13" s="95">
        <v>30.61</v>
      </c>
      <c r="K13" s="98">
        <v>33.07</v>
      </c>
      <c r="L13" s="95">
        <v>455.3</v>
      </c>
      <c r="M13" s="99"/>
    </row>
    <row r="14" spans="1:28" s="1" customFormat="1" ht="26.25" x14ac:dyDescent="0.25">
      <c r="A14" s="47"/>
      <c r="B14" s="128" t="s">
        <v>405</v>
      </c>
      <c r="C14" s="132">
        <f>SUM(D14:I14)</f>
        <v>329</v>
      </c>
      <c r="D14" s="92">
        <f>D11/(1-D13)</f>
        <v>91</v>
      </c>
      <c r="E14" s="92">
        <f t="shared" ref="E14:I14" si="3">E11/(1-E13)</f>
        <v>77</v>
      </c>
      <c r="F14" s="92">
        <f t="shared" si="3"/>
        <v>98</v>
      </c>
      <c r="G14" s="92">
        <f t="shared" si="3"/>
        <v>0</v>
      </c>
      <c r="H14" s="92">
        <f t="shared" si="3"/>
        <v>63</v>
      </c>
      <c r="I14" s="92">
        <f t="shared" si="3"/>
        <v>0</v>
      </c>
      <c r="J14" s="103">
        <f t="shared" ref="J14:L14" si="4">(J11/(100-J13))*100</f>
        <v>7.2056492289955321</v>
      </c>
      <c r="K14" s="103">
        <f t="shared" si="4"/>
        <v>7509.3381144479299</v>
      </c>
      <c r="L14" s="103">
        <f t="shared" si="4"/>
        <v>-0.56290458767238949</v>
      </c>
      <c r="M14" s="104"/>
    </row>
    <row r="15" spans="1:28" s="1" customFormat="1" ht="26.25" hidden="1" x14ac:dyDescent="0.25">
      <c r="A15" s="47"/>
      <c r="B15" s="47"/>
      <c r="C15" s="128"/>
      <c r="D15" s="94"/>
      <c r="E15" s="94"/>
      <c r="F15" s="94"/>
      <c r="G15" s="94"/>
      <c r="H15" s="94"/>
      <c r="I15" s="94"/>
      <c r="J15" s="94"/>
      <c r="K15" s="94"/>
      <c r="L15" s="94"/>
    </row>
    <row r="16" spans="1:28" s="1" customFormat="1" ht="26.25" hidden="1" x14ac:dyDescent="0.25">
      <c r="A16" s="339" t="s">
        <v>395</v>
      </c>
      <c r="B16" s="330" t="s">
        <v>396</v>
      </c>
      <c r="C16" s="78">
        <v>382</v>
      </c>
      <c r="D16" s="51">
        <v>32</v>
      </c>
      <c r="E16" s="51">
        <v>64</v>
      </c>
      <c r="F16" s="51">
        <v>171</v>
      </c>
      <c r="G16" s="51">
        <v>51</v>
      </c>
      <c r="H16" s="51">
        <v>64</v>
      </c>
      <c r="I16" s="51"/>
      <c r="J16" s="331">
        <v>314</v>
      </c>
      <c r="K16" s="331"/>
      <c r="L16" s="94"/>
    </row>
    <row r="17" spans="1:46" s="1" customFormat="1" ht="26.25" hidden="1" x14ac:dyDescent="0.25">
      <c r="A17" s="47"/>
      <c r="B17" s="330" t="s">
        <v>397</v>
      </c>
      <c r="C17" s="78">
        <v>382</v>
      </c>
      <c r="D17" s="51">
        <v>32</v>
      </c>
      <c r="E17" s="51">
        <v>64</v>
      </c>
      <c r="F17" s="51">
        <v>171</v>
      </c>
      <c r="G17" s="51">
        <v>51</v>
      </c>
      <c r="H17" s="51">
        <v>64</v>
      </c>
      <c r="I17" s="51"/>
      <c r="J17" s="332"/>
      <c r="K17" s="332"/>
      <c r="L17" s="94"/>
    </row>
    <row r="18" spans="1:46" s="197" customFormat="1" ht="26.25" x14ac:dyDescent="0.25">
      <c r="A18" s="47"/>
      <c r="B18" s="330"/>
      <c r="C18" s="333"/>
      <c r="D18" s="334"/>
      <c r="E18" s="334"/>
      <c r="F18" s="334"/>
      <c r="G18" s="334"/>
      <c r="H18" s="334"/>
      <c r="I18" s="334"/>
      <c r="J18" s="94"/>
      <c r="K18" s="94"/>
      <c r="L18" s="94"/>
    </row>
    <row r="19" spans="1:46" ht="28.5" customHeight="1" x14ac:dyDescent="0.25">
      <c r="A19" s="130" t="s">
        <v>63</v>
      </c>
      <c r="B19" s="65"/>
      <c r="C19" s="141" t="s">
        <v>64</v>
      </c>
      <c r="D19" s="133">
        <f>D11/D8</f>
        <v>2.84375</v>
      </c>
      <c r="E19" s="133">
        <f>E11/E8</f>
        <v>1.203125</v>
      </c>
      <c r="F19" s="147">
        <f>F11/F8</f>
        <v>0.57309941520467833</v>
      </c>
      <c r="G19" s="147">
        <f>G11/G8</f>
        <v>0</v>
      </c>
      <c r="H19" s="147">
        <f>H11/H8</f>
        <v>0.984375</v>
      </c>
      <c r="I19" s="147"/>
      <c r="J19" s="131">
        <f>J14/J8</f>
        <v>0.66620277634943903</v>
      </c>
      <c r="K19" s="131">
        <f>K14/K8</f>
        <v>147.40377894252376</v>
      </c>
      <c r="L19" s="131">
        <f>L14/L8</f>
        <v>-0.25129669092517387</v>
      </c>
      <c r="M19" s="1"/>
      <c r="N19" s="1"/>
      <c r="O19" s="1"/>
      <c r="U19"/>
      <c r="V19"/>
      <c r="W19"/>
      <c r="X19"/>
      <c r="Y19"/>
      <c r="Z19"/>
      <c r="AA19"/>
      <c r="AB19"/>
    </row>
    <row r="20" spans="1:46" ht="28.5" customHeight="1" x14ac:dyDescent="0.25">
      <c r="A20" s="1"/>
      <c r="B20" s="46"/>
      <c r="C20" s="141" t="s">
        <v>65</v>
      </c>
      <c r="D20" s="133">
        <f>D11/D9</f>
        <v>0.88493854053213017</v>
      </c>
      <c r="E20" s="133">
        <f>E11/E9</f>
        <v>0.67903030944381237</v>
      </c>
      <c r="F20" s="133">
        <f>F11/F9</f>
        <v>0.8306492625868791</v>
      </c>
      <c r="G20" s="133">
        <f>G11/G9</f>
        <v>0</v>
      </c>
      <c r="H20" s="133">
        <f>H11/H9</f>
        <v>0.74213688302509129</v>
      </c>
      <c r="I20" s="133"/>
      <c r="J20" s="100"/>
      <c r="K20" s="101"/>
      <c r="L20" s="100"/>
      <c r="M20" s="1"/>
      <c r="N20" s="1"/>
      <c r="O20" s="1"/>
      <c r="U20"/>
      <c r="V20"/>
      <c r="W20"/>
      <c r="X20"/>
      <c r="Y20"/>
      <c r="Z20"/>
      <c r="AA20"/>
      <c r="AB20"/>
    </row>
    <row r="21" spans="1:46" ht="28.5" customHeight="1" x14ac:dyDescent="0.25">
      <c r="A21" s="1"/>
      <c r="B21" s="46"/>
      <c r="C21" s="143" t="s">
        <v>66</v>
      </c>
      <c r="D21" s="144">
        <f>D14/D8</f>
        <v>2.84375</v>
      </c>
      <c r="E21" s="144">
        <f>E14/E8</f>
        <v>1.203125</v>
      </c>
      <c r="F21" s="144">
        <f>F14/F8</f>
        <v>0.57309941520467833</v>
      </c>
      <c r="G21" s="144">
        <f>G14/G8</f>
        <v>0</v>
      </c>
      <c r="H21" s="144">
        <f>H14/H8</f>
        <v>0.984375</v>
      </c>
      <c r="I21" s="144"/>
      <c r="J21" s="100"/>
      <c r="K21" s="101"/>
      <c r="L21" s="100"/>
      <c r="M21" s="1"/>
      <c r="N21" s="1"/>
      <c r="O21" s="1"/>
      <c r="T21"/>
      <c r="U21"/>
      <c r="V21"/>
      <c r="W21"/>
      <c r="X21"/>
      <c r="Y21"/>
      <c r="Z21"/>
      <c r="AA21"/>
      <c r="AB21"/>
    </row>
    <row r="22" spans="1:46" ht="28.5" customHeight="1" thickBot="1" x14ac:dyDescent="0.3">
      <c r="A22" s="1"/>
      <c r="B22" s="46"/>
      <c r="C22" s="142" t="s">
        <v>67</v>
      </c>
      <c r="D22" s="140">
        <f>D14/D9</f>
        <v>0.88493854053213017</v>
      </c>
      <c r="E22" s="140">
        <f>E14/E9</f>
        <v>0.67903030944381237</v>
      </c>
      <c r="F22" s="140">
        <f>F14/F9</f>
        <v>0.8306492625868791</v>
      </c>
      <c r="G22" s="140">
        <f>G14/G9</f>
        <v>0</v>
      </c>
      <c r="H22" s="140">
        <f>H14/H9</f>
        <v>0.74213688302509129</v>
      </c>
      <c r="I22" s="140"/>
      <c r="J22" s="100"/>
      <c r="K22" s="101"/>
      <c r="L22" s="100"/>
      <c r="M22" s="1"/>
      <c r="N22" s="1"/>
      <c r="O22" s="1"/>
      <c r="T22"/>
      <c r="U22"/>
      <c r="V22"/>
      <c r="W22"/>
      <c r="X22"/>
      <c r="Y22"/>
      <c r="Z22"/>
      <c r="AA22"/>
      <c r="AB22"/>
    </row>
    <row r="23" spans="1:46" ht="28.5" customHeight="1" x14ac:dyDescent="0.4">
      <c r="A23" s="1"/>
      <c r="B23" s="46"/>
      <c r="C23" s="146" t="s">
        <v>44</v>
      </c>
      <c r="D23" s="134">
        <f>D14/D10</f>
        <v>2.84375</v>
      </c>
      <c r="E23" s="134">
        <f>E14/E10</f>
        <v>1.203125</v>
      </c>
      <c r="F23" s="151">
        <f>F14/F10</f>
        <v>0.57309941520467833</v>
      </c>
      <c r="G23" s="151">
        <f>G14/G10</f>
        <v>0</v>
      </c>
      <c r="H23" s="151">
        <f>H14/H10</f>
        <v>0.984375</v>
      </c>
      <c r="I23" s="151"/>
      <c r="J23" s="100"/>
      <c r="K23" s="101"/>
      <c r="L23" s="100"/>
      <c r="M23" s="1"/>
      <c r="N23" s="1"/>
      <c r="O23" s="1"/>
      <c r="T23"/>
      <c r="U23"/>
      <c r="V23"/>
      <c r="W23"/>
      <c r="X23"/>
      <c r="Y23"/>
      <c r="Z23"/>
      <c r="AA23"/>
      <c r="AB23"/>
    </row>
    <row r="24" spans="1:46" ht="28.5" customHeight="1" thickBot="1" x14ac:dyDescent="0.3">
      <c r="A24" s="1"/>
      <c r="B24" s="46"/>
      <c r="C24" s="145" t="s">
        <v>45</v>
      </c>
      <c r="D24" s="242">
        <f t="shared" ref="D24:I24" si="5">D10-D14</f>
        <v>-59</v>
      </c>
      <c r="E24" s="242">
        <f t="shared" si="5"/>
        <v>-13</v>
      </c>
      <c r="F24" s="241">
        <f t="shared" si="5"/>
        <v>73</v>
      </c>
      <c r="G24" s="241">
        <f t="shared" si="5"/>
        <v>51</v>
      </c>
      <c r="H24" s="241">
        <f t="shared" si="5"/>
        <v>1</v>
      </c>
      <c r="I24" s="242">
        <f t="shared" si="5"/>
        <v>0</v>
      </c>
      <c r="J24" s="131"/>
      <c r="K24" s="131"/>
      <c r="L24" s="131"/>
      <c r="M24" s="1"/>
      <c r="N24" s="1"/>
      <c r="O24" s="1"/>
      <c r="T24"/>
      <c r="U24"/>
      <c r="V24"/>
      <c r="W24"/>
      <c r="X24"/>
      <c r="Y24"/>
      <c r="Z24"/>
      <c r="AA24"/>
      <c r="AB24"/>
    </row>
    <row r="25" spans="1:46" ht="31.5" customHeight="1" thickBot="1" x14ac:dyDescent="0.3">
      <c r="A25" s="367" t="s">
        <v>46</v>
      </c>
      <c r="B25" s="368"/>
      <c r="C25" s="369">
        <v>2</v>
      </c>
      <c r="D25" s="191" t="s">
        <v>76</v>
      </c>
      <c r="E25" s="191" t="s">
        <v>76</v>
      </c>
      <c r="F25" s="223" t="s">
        <v>76</v>
      </c>
      <c r="G25" s="223" t="s">
        <v>76</v>
      </c>
      <c r="H25" s="223" t="s">
        <v>76</v>
      </c>
      <c r="I25" s="179" t="s">
        <v>76</v>
      </c>
      <c r="J25" s="62"/>
      <c r="K25" s="62"/>
      <c r="L25" s="62"/>
      <c r="M25" s="1"/>
      <c r="O25" s="1"/>
      <c r="Q25" s="172"/>
      <c r="R25" s="172"/>
      <c r="AC25" s="1"/>
      <c r="AD25" s="1"/>
      <c r="AE25" s="1"/>
      <c r="AF25" s="1"/>
      <c r="AG25" s="1"/>
      <c r="AH25" s="1"/>
      <c r="AI25" s="1"/>
      <c r="AJ25" s="1"/>
      <c r="AK25" s="1"/>
      <c r="AL25" s="1"/>
      <c r="AM25" s="1"/>
      <c r="AN25" s="1"/>
      <c r="AO25" s="1"/>
      <c r="AP25" s="1"/>
      <c r="AQ25" s="1"/>
      <c r="AR25" s="1"/>
      <c r="AS25" s="1"/>
      <c r="AT25" s="1"/>
    </row>
    <row r="26" spans="1:46" s="73" customFormat="1" ht="27" thickBot="1" x14ac:dyDescent="0.45">
      <c r="A26" s="188" t="s">
        <v>110</v>
      </c>
      <c r="B26" s="189"/>
      <c r="C26" s="370"/>
      <c r="D26" s="192" t="s">
        <v>365</v>
      </c>
      <c r="E26" s="192" t="s">
        <v>366</v>
      </c>
      <c r="F26" s="224" t="s">
        <v>367</v>
      </c>
      <c r="G26" s="224"/>
      <c r="H26" s="153" t="s">
        <v>362</v>
      </c>
      <c r="I26" s="179"/>
      <c r="J26" s="186"/>
      <c r="K26" s="82"/>
      <c r="L26" s="82"/>
      <c r="M26" s="184"/>
      <c r="N26" s="184"/>
      <c r="O26" s="184"/>
      <c r="P26" s="185"/>
      <c r="Q26" s="173"/>
      <c r="R26" s="173"/>
    </row>
    <row r="27" spans="1:46" s="73" customFormat="1" ht="27" thickBot="1" x14ac:dyDescent="0.45">
      <c r="A27" s="362" t="s">
        <v>112</v>
      </c>
      <c r="B27" s="363"/>
      <c r="C27" s="370"/>
      <c r="D27" s="315" t="s">
        <v>105</v>
      </c>
      <c r="E27" s="315"/>
      <c r="F27" s="314" t="s">
        <v>368</v>
      </c>
      <c r="G27" s="223"/>
      <c r="H27" s="223" t="s">
        <v>369</v>
      </c>
      <c r="I27" s="179"/>
      <c r="J27" s="174"/>
      <c r="K27" s="174"/>
      <c r="L27" s="174"/>
      <c r="M27" s="184"/>
      <c r="N27" s="184"/>
      <c r="O27" s="184"/>
      <c r="P27" s="185"/>
      <c r="Q27" s="173"/>
      <c r="R27" s="173"/>
    </row>
    <row r="28" spans="1:46" s="73" customFormat="1" ht="27" thickBot="1" x14ac:dyDescent="0.45">
      <c r="A28" s="372" t="s">
        <v>111</v>
      </c>
      <c r="B28" s="373"/>
      <c r="C28" s="371"/>
      <c r="D28" s="193"/>
      <c r="E28" s="193"/>
      <c r="F28" s="226"/>
      <c r="G28" s="225"/>
      <c r="H28" s="226"/>
      <c r="I28" s="190"/>
      <c r="J28" s="174"/>
      <c r="K28" s="174"/>
      <c r="L28" s="174"/>
      <c r="M28" s="72"/>
      <c r="N28" s="72"/>
      <c r="O28" s="72"/>
      <c r="Q28" s="173"/>
      <c r="R28" s="173"/>
    </row>
    <row r="29" spans="1:46" ht="71.25" customHeight="1" thickBot="1" x14ac:dyDescent="0.3">
      <c r="A29" s="360" t="s">
        <v>36</v>
      </c>
      <c r="B29" s="361"/>
      <c r="C29" s="108"/>
      <c r="D29" s="187"/>
      <c r="E29" s="187"/>
      <c r="F29" s="187"/>
      <c r="G29" s="187"/>
      <c r="H29" s="187"/>
      <c r="I29" s="187"/>
      <c r="J29" s="109"/>
      <c r="K29" s="109"/>
      <c r="L29" s="110"/>
      <c r="M29" s="41" t="s">
        <v>78</v>
      </c>
      <c r="N29" s="41" t="s">
        <v>37</v>
      </c>
      <c r="O29" s="41" t="s">
        <v>79</v>
      </c>
      <c r="P29" s="86" t="s">
        <v>80</v>
      </c>
      <c r="Q29" s="172"/>
      <c r="R29" s="172"/>
      <c r="AC29" s="1"/>
      <c r="AD29" s="1"/>
      <c r="AE29" s="1"/>
      <c r="AF29" s="1"/>
      <c r="AG29" s="1"/>
      <c r="AH29" s="1"/>
      <c r="AI29" s="1"/>
      <c r="AJ29" s="1"/>
      <c r="AK29" s="1"/>
      <c r="AL29" s="1"/>
      <c r="AM29" s="1"/>
      <c r="AN29" s="1"/>
      <c r="AO29" s="1"/>
      <c r="AP29" s="1"/>
      <c r="AQ29" s="1"/>
      <c r="AR29" s="1"/>
      <c r="AS29" s="1"/>
      <c r="AT29" s="1"/>
    </row>
    <row r="30" spans="1:46" ht="63" customHeight="1" x14ac:dyDescent="0.25">
      <c r="A30" s="84"/>
      <c r="B30" s="85"/>
      <c r="C30" s="107" t="s">
        <v>84</v>
      </c>
      <c r="D30" s="69" t="s">
        <v>28</v>
      </c>
      <c r="E30" s="1"/>
      <c r="F30" s="1"/>
      <c r="G30" s="1"/>
      <c r="H30" s="1"/>
      <c r="I30" s="1"/>
      <c r="J30" s="1"/>
      <c r="K30" s="1"/>
      <c r="L30" s="1"/>
      <c r="M30" s="10"/>
      <c r="N30" s="9"/>
      <c r="O30" s="11"/>
      <c r="P30" s="10"/>
      <c r="Q30" s="345"/>
      <c r="R30" s="345"/>
      <c r="AC30" s="1"/>
      <c r="AD30" s="1"/>
      <c r="AE30" s="1"/>
      <c r="AF30" s="1"/>
      <c r="AG30" s="1"/>
      <c r="AH30" s="1"/>
      <c r="AI30" s="1"/>
      <c r="AJ30" s="1"/>
      <c r="AK30" s="1"/>
      <c r="AL30" s="1"/>
      <c r="AM30" s="1"/>
      <c r="AN30" s="1"/>
      <c r="AO30" s="1"/>
      <c r="AP30" s="1"/>
      <c r="AQ30" s="1"/>
      <c r="AR30" s="1"/>
      <c r="AS30" s="1"/>
      <c r="AT30" s="1"/>
    </row>
    <row r="31" spans="1:46" ht="31.5" x14ac:dyDescent="0.25">
      <c r="A31" s="350" t="s">
        <v>13</v>
      </c>
      <c r="B31" s="351"/>
      <c r="C31" s="55" t="s">
        <v>83</v>
      </c>
      <c r="D31" s="205" t="s">
        <v>68</v>
      </c>
      <c r="E31" s="205" t="s">
        <v>68</v>
      </c>
      <c r="F31" s="227" t="s">
        <v>68</v>
      </c>
      <c r="G31" s="227" t="s">
        <v>68</v>
      </c>
      <c r="H31" s="227" t="s">
        <v>68</v>
      </c>
      <c r="I31" s="213" t="s">
        <v>85</v>
      </c>
      <c r="J31" s="40"/>
      <c r="K31" s="80"/>
      <c r="L31" s="40"/>
      <c r="M31" s="3" t="s">
        <v>85</v>
      </c>
      <c r="N31" s="203" t="s">
        <v>85</v>
      </c>
      <c r="O31" s="202" t="s">
        <v>212</v>
      </c>
      <c r="P31" s="204" t="s">
        <v>197</v>
      </c>
      <c r="Q31" s="172"/>
      <c r="R31" s="172"/>
      <c r="AC31" s="1"/>
      <c r="AD31" s="1"/>
      <c r="AE31" s="1"/>
      <c r="AF31" s="1"/>
      <c r="AG31" s="1"/>
      <c r="AH31" s="1"/>
      <c r="AI31" s="1"/>
      <c r="AJ31" s="1"/>
      <c r="AK31" s="1"/>
      <c r="AL31" s="1"/>
      <c r="AM31" s="1"/>
      <c r="AN31" s="1"/>
      <c r="AO31" s="1"/>
      <c r="AP31" s="1"/>
      <c r="AQ31" s="1"/>
      <c r="AR31" s="1"/>
      <c r="AS31" s="1"/>
      <c r="AT31" s="1"/>
    </row>
    <row r="32" spans="1:46" ht="47.25" x14ac:dyDescent="0.25">
      <c r="A32" s="352"/>
      <c r="B32" s="351"/>
      <c r="C32" s="56" t="s">
        <v>81</v>
      </c>
      <c r="D32" s="205" t="s">
        <v>68</v>
      </c>
      <c r="E32" s="205" t="s">
        <v>68</v>
      </c>
      <c r="F32" s="227" t="s">
        <v>68</v>
      </c>
      <c r="G32" s="227" t="s">
        <v>68</v>
      </c>
      <c r="H32" s="227" t="s">
        <v>68</v>
      </c>
      <c r="I32" s="213" t="s">
        <v>85</v>
      </c>
      <c r="J32" s="34"/>
      <c r="K32" s="80"/>
      <c r="L32" s="34"/>
      <c r="M32" s="3" t="s">
        <v>85</v>
      </c>
      <c r="N32" s="203" t="s">
        <v>85</v>
      </c>
      <c r="O32" s="202" t="s">
        <v>158</v>
      </c>
      <c r="P32" s="204" t="s">
        <v>197</v>
      </c>
      <c r="Q32" s="345"/>
      <c r="R32" s="345"/>
      <c r="AC32" s="1"/>
      <c r="AD32" s="1"/>
      <c r="AE32" s="1"/>
      <c r="AF32" s="1"/>
      <c r="AG32" s="1"/>
      <c r="AH32" s="1"/>
      <c r="AI32" s="1"/>
      <c r="AJ32" s="1"/>
      <c r="AK32" s="1"/>
      <c r="AL32" s="1"/>
      <c r="AM32" s="1"/>
      <c r="AN32" s="1"/>
      <c r="AO32" s="1"/>
      <c r="AP32" s="1"/>
      <c r="AQ32" s="1"/>
      <c r="AR32" s="1"/>
      <c r="AS32" s="1"/>
      <c r="AT32" s="1"/>
    </row>
    <row r="33" spans="1:46" ht="26.25" x14ac:dyDescent="0.25">
      <c r="A33" s="352"/>
      <c r="B33" s="351"/>
      <c r="C33" s="55" t="s">
        <v>82</v>
      </c>
      <c r="D33" s="205" t="s">
        <v>68</v>
      </c>
      <c r="E33" s="205" t="s">
        <v>68</v>
      </c>
      <c r="F33" s="227" t="s">
        <v>68</v>
      </c>
      <c r="G33" s="227" t="s">
        <v>68</v>
      </c>
      <c r="H33" s="227" t="s">
        <v>68</v>
      </c>
      <c r="I33" s="213" t="s">
        <v>85</v>
      </c>
      <c r="J33" s="35"/>
      <c r="K33" s="81"/>
      <c r="L33" s="35"/>
      <c r="M33" s="3" t="s">
        <v>85</v>
      </c>
      <c r="N33" s="203" t="s">
        <v>85</v>
      </c>
      <c r="O33" s="204" t="s">
        <v>248</v>
      </c>
      <c r="P33" s="204" t="s">
        <v>197</v>
      </c>
      <c r="Q33" s="172"/>
      <c r="R33" s="172"/>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6"/>
      <c r="H34" s="4"/>
      <c r="I34" s="7"/>
      <c r="J34" s="4"/>
      <c r="K34" s="7"/>
      <c r="L34" s="4"/>
      <c r="M34" s="5"/>
      <c r="N34" s="5"/>
      <c r="O34" s="5"/>
      <c r="Q34" s="172"/>
      <c r="R34" s="172"/>
      <c r="AC34" s="1"/>
      <c r="AD34" s="1"/>
      <c r="AE34" s="1"/>
      <c r="AF34" s="1"/>
      <c r="AG34" s="1"/>
      <c r="AH34" s="1"/>
      <c r="AI34" s="1"/>
      <c r="AJ34" s="1"/>
      <c r="AK34" s="1"/>
      <c r="AL34" s="1"/>
      <c r="AM34" s="1"/>
      <c r="AN34" s="1"/>
      <c r="AO34" s="1"/>
      <c r="AP34" s="1"/>
      <c r="AQ34" s="1"/>
      <c r="AR34" s="1"/>
      <c r="AS34" s="1"/>
      <c r="AT34" s="1"/>
    </row>
    <row r="35" spans="1:46" ht="34.5" x14ac:dyDescent="0.25">
      <c r="A35" s="1"/>
      <c r="B35" s="1"/>
      <c r="C35" s="79" t="s">
        <v>92</v>
      </c>
      <c r="D35" s="69" t="s">
        <v>28</v>
      </c>
      <c r="E35" s="1"/>
      <c r="F35" s="9"/>
      <c r="G35" s="117"/>
      <c r="H35" s="1"/>
      <c r="I35" s="9"/>
      <c r="J35" s="1"/>
      <c r="L35" s="1"/>
      <c r="M35" s="10"/>
      <c r="N35" s="10"/>
      <c r="O35" s="11"/>
      <c r="Q35" s="345"/>
      <c r="R35" s="345"/>
      <c r="AC35" s="1"/>
      <c r="AD35" s="1"/>
      <c r="AE35" s="1"/>
      <c r="AF35" s="1"/>
      <c r="AG35" s="1"/>
      <c r="AH35" s="1"/>
      <c r="AI35" s="1"/>
      <c r="AJ35" s="1"/>
      <c r="AK35" s="1"/>
      <c r="AL35" s="1"/>
      <c r="AM35" s="1"/>
      <c r="AN35" s="1"/>
      <c r="AO35" s="1"/>
      <c r="AP35" s="1"/>
      <c r="AQ35" s="1"/>
      <c r="AR35" s="1"/>
      <c r="AS35" s="1"/>
      <c r="AT35" s="1"/>
    </row>
    <row r="36" spans="1:46" ht="75" customHeight="1" x14ac:dyDescent="0.25">
      <c r="A36" s="353" t="s">
        <v>7</v>
      </c>
      <c r="B36" s="354"/>
      <c r="C36" s="218" t="s">
        <v>116</v>
      </c>
      <c r="D36" s="209" t="s">
        <v>69</v>
      </c>
      <c r="E36" s="209" t="s">
        <v>69</v>
      </c>
      <c r="F36" s="227" t="s">
        <v>69</v>
      </c>
      <c r="G36" s="227" t="s">
        <v>69</v>
      </c>
      <c r="H36" s="227" t="s">
        <v>69</v>
      </c>
      <c r="I36" s="213" t="s">
        <v>85</v>
      </c>
      <c r="J36" s="26"/>
      <c r="K36" s="80"/>
      <c r="L36" s="26"/>
      <c r="M36" s="159" t="s">
        <v>179</v>
      </c>
      <c r="N36" s="203" t="s">
        <v>93</v>
      </c>
      <c r="O36" s="251" t="s">
        <v>219</v>
      </c>
      <c r="P36" s="204" t="s">
        <v>87</v>
      </c>
      <c r="Q36" s="172"/>
      <c r="R36" s="172"/>
      <c r="AC36" s="1"/>
      <c r="AD36" s="1"/>
      <c r="AE36" s="1"/>
      <c r="AF36" s="1"/>
      <c r="AG36" s="1"/>
      <c r="AH36" s="1"/>
      <c r="AI36" s="1"/>
      <c r="AJ36" s="1"/>
      <c r="AK36" s="1"/>
      <c r="AL36" s="1"/>
      <c r="AM36" s="1"/>
      <c r="AN36" s="1"/>
      <c r="AO36" s="1"/>
      <c r="AP36" s="1"/>
      <c r="AQ36" s="1"/>
      <c r="AR36" s="1"/>
      <c r="AS36" s="1"/>
      <c r="AT36" s="1"/>
    </row>
    <row r="37" spans="1:46" ht="45" x14ac:dyDescent="0.25">
      <c r="A37" s="353"/>
      <c r="B37" s="354"/>
      <c r="C37" s="218" t="s">
        <v>117</v>
      </c>
      <c r="D37" s="210" t="s">
        <v>69</v>
      </c>
      <c r="E37" s="210" t="s">
        <v>68</v>
      </c>
      <c r="F37" s="227" t="s">
        <v>68</v>
      </c>
      <c r="G37" s="227" t="s">
        <v>68</v>
      </c>
      <c r="H37" s="227" t="s">
        <v>68</v>
      </c>
      <c r="I37" s="213" t="s">
        <v>85</v>
      </c>
      <c r="J37" s="36"/>
      <c r="K37" s="80"/>
      <c r="L37" s="36"/>
      <c r="M37" s="3" t="s">
        <v>85</v>
      </c>
      <c r="N37" s="203" t="s">
        <v>217</v>
      </c>
      <c r="O37" s="202" t="s">
        <v>85</v>
      </c>
      <c r="P37" s="268" t="s">
        <v>197</v>
      </c>
      <c r="Q37" s="172"/>
      <c r="R37" s="172"/>
      <c r="AC37" s="1"/>
      <c r="AD37" s="1"/>
      <c r="AE37" s="1"/>
      <c r="AF37" s="1"/>
      <c r="AG37" s="1"/>
      <c r="AH37" s="1"/>
      <c r="AI37" s="1"/>
      <c r="AJ37" s="1"/>
      <c r="AK37" s="1"/>
      <c r="AL37" s="1"/>
      <c r="AM37" s="1"/>
      <c r="AN37" s="1"/>
      <c r="AO37" s="1"/>
      <c r="AP37" s="1"/>
      <c r="AQ37" s="1"/>
      <c r="AR37" s="1"/>
      <c r="AS37" s="1"/>
      <c r="AT37" s="1"/>
    </row>
    <row r="38" spans="1:46" ht="26.25" x14ac:dyDescent="0.25">
      <c r="A38" s="353"/>
      <c r="B38" s="354"/>
      <c r="C38" s="219" t="s">
        <v>115</v>
      </c>
      <c r="D38" s="211" t="s">
        <v>68</v>
      </c>
      <c r="E38" s="211" t="s">
        <v>68</v>
      </c>
      <c r="F38" s="259" t="s">
        <v>68</v>
      </c>
      <c r="G38" s="228" t="s">
        <v>85</v>
      </c>
      <c r="H38" s="227" t="s">
        <v>68</v>
      </c>
      <c r="I38" s="213" t="s">
        <v>85</v>
      </c>
      <c r="J38" s="27"/>
      <c r="K38" s="81"/>
      <c r="L38" s="27"/>
      <c r="M38" s="3" t="s">
        <v>85</v>
      </c>
      <c r="N38" s="3" t="s">
        <v>85</v>
      </c>
      <c r="O38" s="202" t="s">
        <v>213</v>
      </c>
      <c r="P38" s="268" t="s">
        <v>197</v>
      </c>
      <c r="Q38" s="172"/>
      <c r="R38" s="172"/>
      <c r="AC38" s="1"/>
      <c r="AD38" s="1"/>
      <c r="AE38" s="1"/>
      <c r="AF38" s="1"/>
      <c r="AG38" s="1"/>
      <c r="AH38" s="1"/>
      <c r="AI38" s="1"/>
      <c r="AJ38" s="1"/>
      <c r="AK38" s="1"/>
      <c r="AL38" s="1"/>
      <c r="AM38" s="1"/>
      <c r="AN38" s="1"/>
      <c r="AO38" s="1"/>
      <c r="AP38" s="1"/>
      <c r="AQ38" s="1"/>
      <c r="AR38" s="1"/>
      <c r="AS38" s="1"/>
      <c r="AT38" s="1"/>
    </row>
    <row r="39" spans="1:46" ht="63" x14ac:dyDescent="0.25">
      <c r="A39" s="353"/>
      <c r="B39" s="354"/>
      <c r="C39" s="221" t="s">
        <v>114</v>
      </c>
      <c r="D39" s="211" t="s">
        <v>68</v>
      </c>
      <c r="E39" s="211" t="s">
        <v>68</v>
      </c>
      <c r="F39" s="259" t="s">
        <v>68</v>
      </c>
      <c r="G39" s="228" t="s">
        <v>85</v>
      </c>
      <c r="H39" s="227" t="s">
        <v>68</v>
      </c>
      <c r="I39" s="213" t="s">
        <v>85</v>
      </c>
      <c r="J39" s="27"/>
      <c r="K39" s="80"/>
      <c r="L39" s="27"/>
      <c r="M39" s="3" t="s">
        <v>85</v>
      </c>
      <c r="N39" s="3" t="s">
        <v>85</v>
      </c>
      <c r="O39" s="202" t="s">
        <v>213</v>
      </c>
      <c r="P39" s="268" t="s">
        <v>197</v>
      </c>
      <c r="Q39" s="172"/>
      <c r="R39" s="172"/>
      <c r="AC39" s="1"/>
      <c r="AD39" s="1"/>
      <c r="AE39" s="1"/>
      <c r="AF39" s="1"/>
      <c r="AG39" s="1"/>
      <c r="AH39" s="1"/>
      <c r="AI39" s="1"/>
      <c r="AJ39" s="1"/>
      <c r="AK39" s="1"/>
      <c r="AL39" s="1"/>
      <c r="AM39" s="1"/>
      <c r="AN39" s="1"/>
      <c r="AO39" s="1"/>
      <c r="AP39" s="1"/>
      <c r="AQ39" s="1"/>
      <c r="AR39" s="1"/>
      <c r="AS39" s="1"/>
      <c r="AT39" s="1"/>
    </row>
    <row r="40" spans="1:46" ht="21" customHeight="1" x14ac:dyDescent="0.25">
      <c r="A40" s="353"/>
      <c r="B40" s="354"/>
      <c r="C40" s="220" t="s">
        <v>113</v>
      </c>
      <c r="D40" s="205" t="s">
        <v>68</v>
      </c>
      <c r="E40" s="205" t="s">
        <v>68</v>
      </c>
      <c r="F40" s="259" t="s">
        <v>68</v>
      </c>
      <c r="G40" s="228" t="s">
        <v>85</v>
      </c>
      <c r="H40" s="227" t="s">
        <v>68</v>
      </c>
      <c r="I40" s="213" t="s">
        <v>85</v>
      </c>
      <c r="J40" s="28"/>
      <c r="K40" s="80"/>
      <c r="L40" s="28"/>
      <c r="M40" s="3" t="s">
        <v>85</v>
      </c>
      <c r="N40" s="3" t="s">
        <v>85</v>
      </c>
      <c r="O40" s="202" t="s">
        <v>213</v>
      </c>
      <c r="P40" s="268" t="s">
        <v>197</v>
      </c>
      <c r="Q40" s="172"/>
      <c r="R40" s="172"/>
      <c r="AC40" s="1"/>
      <c r="AD40" s="1"/>
      <c r="AE40" s="1"/>
      <c r="AF40" s="1"/>
      <c r="AG40" s="1"/>
      <c r="AH40" s="1"/>
      <c r="AI40" s="1"/>
      <c r="AJ40" s="1"/>
      <c r="AK40" s="1"/>
      <c r="AL40" s="1"/>
      <c r="AM40" s="1"/>
      <c r="AN40" s="1"/>
      <c r="AO40" s="1"/>
      <c r="AP40" s="1"/>
      <c r="AQ40" s="1"/>
      <c r="AR40" s="1"/>
      <c r="AS40" s="1"/>
      <c r="AT40" s="1"/>
    </row>
    <row r="41" spans="1:46" ht="21" customHeight="1" x14ac:dyDescent="0.25">
      <c r="A41" s="177"/>
      <c r="B41" s="195"/>
      <c r="C41" s="83"/>
      <c r="D41" s="198"/>
      <c r="E41" s="198"/>
      <c r="F41" s="198"/>
      <c r="G41" s="199"/>
      <c r="H41" s="198"/>
      <c r="I41" s="199"/>
      <c r="J41" s="196"/>
      <c r="K41" s="183"/>
      <c r="L41" s="196"/>
      <c r="M41" s="200"/>
      <c r="N41" s="200"/>
      <c r="O41" s="201"/>
      <c r="P41" s="197"/>
      <c r="Q41" s="172"/>
      <c r="R41" s="172"/>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9" t="s">
        <v>41</v>
      </c>
      <c r="E42" s="8"/>
      <c r="F42" s="17"/>
      <c r="G42" s="11"/>
      <c r="H42" s="8"/>
      <c r="I42" s="6"/>
      <c r="J42" s="8"/>
      <c r="L42" s="8"/>
      <c r="M42" s="5"/>
      <c r="N42" s="5"/>
      <c r="O42" s="5"/>
      <c r="Q42" s="172"/>
      <c r="R42" s="172"/>
      <c r="AC42" s="1"/>
      <c r="AD42" s="1"/>
      <c r="AE42" s="1"/>
      <c r="AF42" s="1"/>
      <c r="AG42" s="1"/>
      <c r="AH42" s="1"/>
      <c r="AI42" s="1"/>
      <c r="AJ42" s="1"/>
      <c r="AK42" s="1"/>
      <c r="AL42" s="1"/>
      <c r="AM42" s="1"/>
      <c r="AN42" s="1"/>
      <c r="AO42" s="1"/>
      <c r="AP42" s="1"/>
      <c r="AQ42" s="1"/>
      <c r="AR42" s="1"/>
      <c r="AS42" s="1"/>
      <c r="AT42" s="1"/>
    </row>
    <row r="43" spans="1:46" ht="21" x14ac:dyDescent="0.25">
      <c r="A43" s="353" t="s">
        <v>3</v>
      </c>
      <c r="B43" s="354"/>
      <c r="C43" s="59" t="s">
        <v>4</v>
      </c>
      <c r="D43" s="209" t="s">
        <v>69</v>
      </c>
      <c r="E43" s="209" t="s">
        <v>69</v>
      </c>
      <c r="F43" s="227" t="s">
        <v>69</v>
      </c>
      <c r="G43" s="227" t="s">
        <v>69</v>
      </c>
      <c r="H43" s="227" t="s">
        <v>69</v>
      </c>
      <c r="I43" s="213" t="s">
        <v>85</v>
      </c>
      <c r="J43" s="164"/>
      <c r="K43" s="165"/>
      <c r="L43" s="164"/>
      <c r="M43" s="3" t="s">
        <v>85</v>
      </c>
      <c r="N43" s="29" t="s">
        <v>220</v>
      </c>
      <c r="O43" s="252" t="s">
        <v>85</v>
      </c>
      <c r="P43" s="285" t="s">
        <v>24</v>
      </c>
      <c r="Q43" s="172"/>
      <c r="R43" s="172"/>
      <c r="AC43" s="1"/>
      <c r="AD43" s="1"/>
      <c r="AE43" s="1"/>
      <c r="AF43" s="1"/>
      <c r="AG43" s="1"/>
      <c r="AH43" s="1"/>
      <c r="AI43" s="1"/>
      <c r="AJ43" s="1"/>
      <c r="AK43" s="1"/>
      <c r="AL43" s="1"/>
      <c r="AM43" s="1"/>
      <c r="AN43" s="1"/>
      <c r="AO43" s="1"/>
      <c r="AP43" s="1"/>
      <c r="AQ43" s="1"/>
      <c r="AR43" s="1"/>
      <c r="AS43" s="1"/>
      <c r="AT43" s="1"/>
    </row>
    <row r="44" spans="1:46" ht="21" x14ac:dyDescent="0.25">
      <c r="A44" s="353"/>
      <c r="B44" s="354"/>
      <c r="C44" s="83" t="s">
        <v>10</v>
      </c>
      <c r="D44" s="209" t="s">
        <v>138</v>
      </c>
      <c r="E44" s="209" t="s">
        <v>138</v>
      </c>
      <c r="F44" s="227" t="s">
        <v>138</v>
      </c>
      <c r="G44" s="227" t="s">
        <v>138</v>
      </c>
      <c r="H44" s="227" t="s">
        <v>138</v>
      </c>
      <c r="I44" s="213" t="s">
        <v>85</v>
      </c>
      <c r="J44" s="164"/>
      <c r="K44" s="165"/>
      <c r="L44" s="164"/>
      <c r="M44" s="3" t="s">
        <v>85</v>
      </c>
      <c r="N44" s="29" t="s">
        <v>85</v>
      </c>
      <c r="O44" s="252" t="s">
        <v>153</v>
      </c>
      <c r="P44" s="285" t="s">
        <v>24</v>
      </c>
      <c r="Q44" s="172"/>
      <c r="R44" s="172"/>
      <c r="AC44" s="1"/>
      <c r="AD44" s="1"/>
      <c r="AE44" s="1"/>
      <c r="AF44" s="1"/>
      <c r="AG44" s="1"/>
      <c r="AH44" s="1"/>
      <c r="AI44" s="1"/>
      <c r="AJ44" s="1"/>
      <c r="AK44" s="1"/>
      <c r="AL44" s="1"/>
      <c r="AM44" s="1"/>
      <c r="AN44" s="1"/>
      <c r="AO44" s="1"/>
      <c r="AP44" s="1"/>
      <c r="AQ44" s="1"/>
      <c r="AR44" s="1"/>
      <c r="AS44" s="1"/>
      <c r="AT44" s="1"/>
    </row>
    <row r="45" spans="1:46" ht="30" x14ac:dyDescent="0.25">
      <c r="A45" s="353"/>
      <c r="B45" s="354"/>
      <c r="C45" s="59" t="str">
        <f>C60</f>
        <v>Others Quota</v>
      </c>
      <c r="D45" s="209" t="s">
        <v>73</v>
      </c>
      <c r="E45" s="209" t="s">
        <v>73</v>
      </c>
      <c r="F45" s="231" t="s">
        <v>73</v>
      </c>
      <c r="G45" s="227" t="s">
        <v>73</v>
      </c>
      <c r="H45" s="227" t="s">
        <v>73</v>
      </c>
      <c r="I45" s="213" t="s">
        <v>85</v>
      </c>
      <c r="J45" s="164"/>
      <c r="K45" s="166"/>
      <c r="L45" s="164"/>
      <c r="M45" s="3" t="s">
        <v>85</v>
      </c>
      <c r="N45" s="203" t="s">
        <v>221</v>
      </c>
      <c r="O45" s="252" t="s">
        <v>120</v>
      </c>
      <c r="P45" s="322" t="s">
        <v>169</v>
      </c>
      <c r="Q45" s="172"/>
      <c r="R45" s="172"/>
      <c r="AC45" s="1"/>
      <c r="AD45" s="1"/>
      <c r="AE45" s="1"/>
      <c r="AF45" s="1"/>
      <c r="AG45" s="1"/>
      <c r="AH45" s="1"/>
      <c r="AI45" s="1"/>
      <c r="AJ45" s="1"/>
      <c r="AK45" s="1"/>
      <c r="AL45" s="1"/>
      <c r="AM45" s="1"/>
      <c r="AN45" s="1"/>
      <c r="AO45" s="1"/>
      <c r="AP45" s="1"/>
      <c r="AQ45" s="1"/>
      <c r="AR45" s="1"/>
      <c r="AS45" s="1"/>
      <c r="AT45" s="1"/>
    </row>
    <row r="46" spans="1:46" ht="30" x14ac:dyDescent="0.25">
      <c r="A46" s="353"/>
      <c r="B46" s="354"/>
      <c r="C46" s="305" t="s">
        <v>278</v>
      </c>
      <c r="D46" s="209" t="s">
        <v>73</v>
      </c>
      <c r="E46" s="209" t="s">
        <v>73</v>
      </c>
      <c r="F46" s="231" t="s">
        <v>73</v>
      </c>
      <c r="G46" s="231" t="s">
        <v>73</v>
      </c>
      <c r="H46" s="227" t="s">
        <v>73</v>
      </c>
      <c r="I46" s="213" t="s">
        <v>85</v>
      </c>
      <c r="J46" s="306"/>
      <c r="K46" s="166"/>
      <c r="L46" s="306"/>
      <c r="M46" s="3" t="s">
        <v>85</v>
      </c>
      <c r="N46" s="203" t="s">
        <v>370</v>
      </c>
      <c r="O46" s="251" t="s">
        <v>253</v>
      </c>
      <c r="P46" s="308" t="s">
        <v>169</v>
      </c>
      <c r="Q46" s="172"/>
      <c r="R46" s="172"/>
      <c r="AC46" s="1"/>
      <c r="AD46" s="1"/>
      <c r="AE46" s="1"/>
      <c r="AF46" s="1"/>
      <c r="AG46" s="1"/>
      <c r="AH46" s="1"/>
      <c r="AI46" s="1"/>
      <c r="AJ46" s="1"/>
      <c r="AK46" s="1"/>
      <c r="AL46" s="1"/>
      <c r="AM46" s="1"/>
      <c r="AN46" s="1"/>
      <c r="AO46" s="1"/>
      <c r="AP46" s="1"/>
      <c r="AQ46" s="1"/>
      <c r="AR46" s="1"/>
      <c r="AS46" s="1"/>
      <c r="AT46" s="1"/>
    </row>
    <row r="47" spans="1:46" ht="60" x14ac:dyDescent="0.25">
      <c r="A47" s="353"/>
      <c r="B47" s="354"/>
      <c r="C47" s="60" t="str">
        <f t="shared" ref="C47:C48" si="6">C61</f>
        <v>Remove TAC</v>
      </c>
      <c r="D47" s="209" t="s">
        <v>69</v>
      </c>
      <c r="E47" s="209" t="s">
        <v>69</v>
      </c>
      <c r="F47" s="227" t="s">
        <v>69</v>
      </c>
      <c r="G47" s="227" t="s">
        <v>69</v>
      </c>
      <c r="H47" s="227" t="s">
        <v>69</v>
      </c>
      <c r="I47" s="213" t="s">
        <v>85</v>
      </c>
      <c r="J47" s="164"/>
      <c r="K47" s="165"/>
      <c r="L47" s="164"/>
      <c r="M47" s="3" t="s">
        <v>85</v>
      </c>
      <c r="N47" s="203" t="s">
        <v>157</v>
      </c>
      <c r="O47" s="328" t="s">
        <v>390</v>
      </c>
      <c r="P47" s="251" t="s">
        <v>169</v>
      </c>
      <c r="Q47" s="172"/>
      <c r="R47" s="172"/>
      <c r="AC47" s="1"/>
      <c r="AD47" s="1"/>
      <c r="AE47" s="1"/>
      <c r="AF47" s="1"/>
      <c r="AG47" s="1"/>
      <c r="AH47" s="1"/>
      <c r="AI47" s="1"/>
      <c r="AJ47" s="1"/>
      <c r="AK47" s="1"/>
      <c r="AL47" s="1"/>
      <c r="AM47" s="1"/>
      <c r="AN47" s="1"/>
      <c r="AO47" s="1"/>
      <c r="AP47" s="1"/>
      <c r="AQ47" s="1"/>
      <c r="AR47" s="1"/>
      <c r="AS47" s="1"/>
      <c r="AT47" s="1"/>
    </row>
    <row r="48" spans="1:46" ht="45" x14ac:dyDescent="0.25">
      <c r="A48" s="353"/>
      <c r="B48" s="354"/>
      <c r="C48" s="59" t="str">
        <f t="shared" si="6"/>
        <v xml:space="preserve">Merge TAC regions </v>
      </c>
      <c r="D48" s="205" t="s">
        <v>73</v>
      </c>
      <c r="E48" s="209" t="s">
        <v>73</v>
      </c>
      <c r="F48" s="227" t="s">
        <v>154</v>
      </c>
      <c r="G48" s="227" t="s">
        <v>68</v>
      </c>
      <c r="H48" s="227" t="s">
        <v>73</v>
      </c>
      <c r="I48" s="213" t="s">
        <v>85</v>
      </c>
      <c r="J48" s="164"/>
      <c r="K48" s="165"/>
      <c r="L48" s="164"/>
      <c r="M48" s="3" t="s">
        <v>85</v>
      </c>
      <c r="N48" s="203" t="s">
        <v>155</v>
      </c>
      <c r="O48" s="318" t="s">
        <v>344</v>
      </c>
      <c r="P48" s="251" t="s">
        <v>169</v>
      </c>
      <c r="Q48" s="172"/>
      <c r="R48" s="172"/>
      <c r="AC48" s="1"/>
      <c r="AD48" s="1"/>
      <c r="AE48" s="1"/>
      <c r="AF48" s="1"/>
      <c r="AG48" s="1"/>
      <c r="AH48" s="1"/>
      <c r="AI48" s="1"/>
      <c r="AJ48" s="1"/>
      <c r="AK48" s="1"/>
      <c r="AL48" s="1"/>
      <c r="AM48" s="1"/>
      <c r="AN48" s="1"/>
      <c r="AO48" s="1"/>
      <c r="AP48" s="1"/>
      <c r="AQ48" s="1"/>
      <c r="AR48" s="1"/>
      <c r="AS48" s="1"/>
      <c r="AT48" s="1"/>
    </row>
    <row r="49" spans="1:46" ht="18.75" x14ac:dyDescent="0.25">
      <c r="A49" s="1"/>
      <c r="B49" s="1"/>
      <c r="C49" s="1"/>
      <c r="D49" s="1"/>
      <c r="E49" s="1"/>
      <c r="F49" s="6"/>
      <c r="G49" s="122"/>
      <c r="H49" s="1"/>
      <c r="I49" s="6"/>
      <c r="J49" s="1"/>
      <c r="K49" s="6"/>
      <c r="L49" s="1"/>
      <c r="M49" s="5"/>
      <c r="N49" s="5"/>
      <c r="O49" s="5"/>
      <c r="Q49" s="172"/>
      <c r="R49" s="172"/>
      <c r="AC49" s="1"/>
      <c r="AD49" s="1"/>
      <c r="AE49" s="1"/>
      <c r="AF49" s="1"/>
      <c r="AG49" s="1"/>
      <c r="AH49" s="1"/>
      <c r="AI49" s="1"/>
      <c r="AJ49" s="1"/>
      <c r="AK49" s="1"/>
      <c r="AL49" s="1"/>
      <c r="AM49" s="1"/>
      <c r="AN49" s="1"/>
      <c r="AO49" s="1"/>
      <c r="AP49" s="1"/>
      <c r="AQ49" s="1"/>
      <c r="AR49" s="1"/>
      <c r="AS49" s="1"/>
      <c r="AT49" s="1"/>
    </row>
    <row r="50" spans="1:46" ht="34.5" customHeight="1" x14ac:dyDescent="0.25">
      <c r="A50" s="1"/>
      <c r="B50" s="1"/>
      <c r="C50" s="79" t="s">
        <v>38</v>
      </c>
      <c r="D50" s="70" t="s">
        <v>40</v>
      </c>
      <c r="E50" s="37"/>
      <c r="F50" s="7"/>
      <c r="G50" s="121"/>
      <c r="H50" s="37"/>
      <c r="I50" s="7"/>
      <c r="J50" s="37"/>
      <c r="L50" s="37"/>
      <c r="M50" s="5"/>
      <c r="N50" s="5"/>
      <c r="O50" s="5"/>
      <c r="Q50" s="172"/>
      <c r="R50" s="172"/>
      <c r="AC50" s="1"/>
      <c r="AD50" s="1"/>
      <c r="AE50" s="1"/>
      <c r="AF50" s="1"/>
      <c r="AG50" s="1"/>
      <c r="AH50" s="1"/>
      <c r="AI50" s="1"/>
      <c r="AJ50" s="1"/>
      <c r="AK50" s="1"/>
      <c r="AL50" s="1"/>
      <c r="AM50" s="1"/>
      <c r="AN50" s="1"/>
      <c r="AO50" s="1"/>
      <c r="AP50" s="1"/>
      <c r="AQ50" s="1"/>
      <c r="AR50" s="1"/>
      <c r="AS50" s="1"/>
      <c r="AT50" s="1"/>
    </row>
    <row r="51" spans="1:46" ht="60" x14ac:dyDescent="0.25">
      <c r="A51" s="353" t="s">
        <v>2</v>
      </c>
      <c r="B51" s="354"/>
      <c r="C51" s="57" t="s">
        <v>14</v>
      </c>
      <c r="D51" s="211" t="s">
        <v>69</v>
      </c>
      <c r="E51" s="211" t="s">
        <v>69</v>
      </c>
      <c r="F51" s="227" t="s">
        <v>69</v>
      </c>
      <c r="G51" s="227" t="s">
        <v>69</v>
      </c>
      <c r="H51" s="227" t="s">
        <v>69</v>
      </c>
      <c r="I51" s="213" t="s">
        <v>85</v>
      </c>
      <c r="J51" s="163"/>
      <c r="K51" s="165"/>
      <c r="L51" s="163"/>
      <c r="M51" s="3" t="s">
        <v>85</v>
      </c>
      <c r="N51" s="203" t="s">
        <v>215</v>
      </c>
      <c r="O51" s="252" t="s">
        <v>216</v>
      </c>
      <c r="P51" s="290" t="s">
        <v>24</v>
      </c>
      <c r="Q51" s="172"/>
      <c r="R51" s="172"/>
      <c r="AC51" s="1"/>
      <c r="AD51" s="1"/>
      <c r="AE51" s="1"/>
      <c r="AF51" s="1"/>
      <c r="AG51" s="1"/>
      <c r="AH51" s="1"/>
      <c r="AI51" s="1"/>
      <c r="AJ51" s="1"/>
      <c r="AK51" s="1"/>
      <c r="AL51" s="1"/>
      <c r="AM51" s="1"/>
      <c r="AN51" s="1"/>
      <c r="AO51" s="1"/>
      <c r="AP51" s="1"/>
      <c r="AQ51" s="1"/>
      <c r="AR51" s="1"/>
      <c r="AS51" s="1"/>
      <c r="AT51" s="1"/>
    </row>
    <row r="52" spans="1:46" s="1" customFormat="1" ht="21" x14ac:dyDescent="0.25">
      <c r="A52" s="353"/>
      <c r="B52" s="354"/>
      <c r="C52" s="63" t="s">
        <v>30</v>
      </c>
      <c r="D52" s="205" t="s">
        <v>69</v>
      </c>
      <c r="E52" s="205" t="s">
        <v>69</v>
      </c>
      <c r="F52" s="231" t="s">
        <v>69</v>
      </c>
      <c r="G52" s="227" t="s">
        <v>69</v>
      </c>
      <c r="H52" s="227" t="s">
        <v>69</v>
      </c>
      <c r="I52" s="213" t="s">
        <v>85</v>
      </c>
      <c r="J52" s="163"/>
      <c r="K52" s="166"/>
      <c r="L52" s="163"/>
      <c r="M52" s="3" t="s">
        <v>85</v>
      </c>
      <c r="N52" s="159" t="s">
        <v>156</v>
      </c>
      <c r="O52" s="252" t="s">
        <v>222</v>
      </c>
      <c r="P52" s="290" t="s">
        <v>24</v>
      </c>
      <c r="Q52" s="172"/>
      <c r="R52" s="172"/>
    </row>
    <row r="53" spans="1:46" s="1" customFormat="1" ht="30" x14ac:dyDescent="0.35">
      <c r="A53" s="353"/>
      <c r="B53" s="354"/>
      <c r="C53" s="311" t="s">
        <v>280</v>
      </c>
      <c r="D53" s="211" t="s">
        <v>73</v>
      </c>
      <c r="E53" s="211" t="s">
        <v>73</v>
      </c>
      <c r="F53" s="234" t="s">
        <v>73</v>
      </c>
      <c r="G53" s="234" t="s">
        <v>73</v>
      </c>
      <c r="H53" s="234" t="s">
        <v>73</v>
      </c>
      <c r="I53" s="213" t="s">
        <v>85</v>
      </c>
      <c r="J53" s="163"/>
      <c r="K53" s="217"/>
      <c r="L53" s="163"/>
      <c r="M53" s="3" t="s">
        <v>85</v>
      </c>
      <c r="N53" s="267" t="s">
        <v>376</v>
      </c>
      <c r="O53" s="293" t="s">
        <v>210</v>
      </c>
      <c r="P53" s="293" t="s">
        <v>24</v>
      </c>
      <c r="Q53" s="172"/>
      <c r="R53" s="172"/>
    </row>
    <row r="54" spans="1:46" s="1" customFormat="1" ht="21" customHeight="1" x14ac:dyDescent="0.35">
      <c r="A54" s="353"/>
      <c r="B54" s="354"/>
      <c r="C54" s="215"/>
      <c r="D54" s="227"/>
      <c r="E54" s="227"/>
      <c r="F54" s="227"/>
      <c r="G54" s="227"/>
      <c r="H54" s="227"/>
      <c r="I54" s="227"/>
      <c r="J54" s="40"/>
      <c r="K54" s="274"/>
      <c r="L54" s="40"/>
      <c r="M54" s="275"/>
      <c r="N54" s="275"/>
      <c r="O54" s="169"/>
      <c r="P54" s="168"/>
      <c r="Q54" s="172"/>
      <c r="R54" s="172"/>
    </row>
    <row r="55" spans="1:46" s="1" customFormat="1" ht="21" customHeight="1" x14ac:dyDescent="0.35">
      <c r="A55" s="353"/>
      <c r="B55" s="354"/>
      <c r="C55" s="215"/>
      <c r="D55" s="227"/>
      <c r="E55" s="227"/>
      <c r="F55" s="227"/>
      <c r="G55" s="227"/>
      <c r="H55" s="227"/>
      <c r="I55" s="227"/>
      <c r="J55" s="40"/>
      <c r="K55" s="274"/>
      <c r="L55" s="40"/>
      <c r="M55" s="275"/>
      <c r="N55" s="275"/>
      <c r="O55" s="169"/>
      <c r="P55" s="168"/>
      <c r="Q55" s="172"/>
      <c r="R55" s="172"/>
    </row>
    <row r="56" spans="1:46" ht="21.75" thickBot="1" x14ac:dyDescent="0.3">
      <c r="A56" s="1"/>
      <c r="B56" s="1"/>
      <c r="C56" s="4"/>
      <c r="D56" s="4"/>
      <c r="E56" s="4"/>
      <c r="F56" s="6"/>
      <c r="G56" s="16"/>
      <c r="H56" s="4"/>
      <c r="I56" s="6"/>
      <c r="J56" s="4"/>
      <c r="K56" s="16"/>
      <c r="L56" s="4"/>
      <c r="M56" s="5"/>
      <c r="N56" s="5"/>
      <c r="O56" s="16"/>
      <c r="Q56" s="172"/>
      <c r="R56" s="172"/>
      <c r="AC56" s="1"/>
      <c r="AD56" s="1"/>
      <c r="AE56" s="1"/>
      <c r="AF56" s="1"/>
      <c r="AG56" s="1"/>
      <c r="AH56" s="1"/>
      <c r="AI56" s="1"/>
      <c r="AJ56" s="1"/>
      <c r="AK56" s="1"/>
      <c r="AL56" s="1"/>
      <c r="AM56" s="1"/>
      <c r="AN56" s="1"/>
      <c r="AO56" s="1"/>
      <c r="AP56" s="1"/>
      <c r="AQ56" s="1"/>
      <c r="AR56" s="1"/>
      <c r="AS56" s="1"/>
      <c r="AT56" s="1"/>
    </row>
    <row r="57" spans="1:46" ht="159" customHeight="1" thickBot="1" x14ac:dyDescent="0.3">
      <c r="A57" s="348" t="s">
        <v>246</v>
      </c>
      <c r="B57" s="349"/>
      <c r="C57" s="349"/>
      <c r="D57" s="355" t="s">
        <v>325</v>
      </c>
      <c r="E57" s="349"/>
      <c r="F57" s="349"/>
      <c r="G57" s="349"/>
      <c r="H57" s="349"/>
      <c r="I57" s="356"/>
      <c r="J57" s="123"/>
      <c r="K57" s="111"/>
      <c r="L57" s="176"/>
      <c r="M57" s="32"/>
      <c r="N57" s="32"/>
      <c r="O57" s="32"/>
      <c r="P57" s="32"/>
      <c r="Q57" s="345"/>
      <c r="R57" s="345"/>
      <c r="AC57" s="1"/>
      <c r="AD57" s="1"/>
      <c r="AE57" s="1"/>
      <c r="AF57" s="1"/>
      <c r="AG57" s="1"/>
      <c r="AH57" s="1"/>
      <c r="AI57" s="1"/>
      <c r="AJ57" s="1"/>
      <c r="AK57" s="1"/>
      <c r="AL57" s="1"/>
      <c r="AM57" s="1"/>
      <c r="AN57" s="1"/>
      <c r="AO57" s="1"/>
      <c r="AP57" s="1"/>
      <c r="AQ57" s="1"/>
      <c r="AR57" s="1"/>
      <c r="AS57" s="1"/>
      <c r="AT57" s="1"/>
    </row>
    <row r="58" spans="1:46" ht="23.25" hidden="1" x14ac:dyDescent="0.35">
      <c r="A58" s="19"/>
      <c r="B58" s="20"/>
      <c r="C58" s="6"/>
      <c r="D58" s="6"/>
      <c r="E58" s="6"/>
      <c r="F58" s="5"/>
      <c r="G58" s="120"/>
      <c r="H58" s="6"/>
      <c r="I58" s="5"/>
      <c r="J58" s="6"/>
      <c r="K58" s="5"/>
      <c r="L58" s="6"/>
      <c r="M58" s="5"/>
      <c r="N58" s="5"/>
      <c r="O58" s="5"/>
      <c r="Q58" s="172"/>
      <c r="R58" s="172"/>
      <c r="AC58" s="1"/>
      <c r="AD58" s="1"/>
      <c r="AE58" s="1"/>
      <c r="AF58" s="1"/>
      <c r="AG58" s="1"/>
      <c r="AH58" s="1"/>
      <c r="AI58" s="1"/>
      <c r="AJ58" s="1"/>
      <c r="AK58" s="1"/>
      <c r="AL58" s="1"/>
      <c r="AM58" s="1"/>
      <c r="AN58" s="1"/>
      <c r="AO58" s="1"/>
      <c r="AP58" s="1"/>
      <c r="AQ58" s="1"/>
      <c r="AR58" s="1"/>
      <c r="AS58" s="1"/>
      <c r="AT58" s="1"/>
    </row>
    <row r="59" spans="1:46" ht="21" hidden="1" x14ac:dyDescent="0.25">
      <c r="A59" s="1"/>
      <c r="B59" s="1"/>
      <c r="C59" s="17"/>
      <c r="D59" s="71" t="s">
        <v>39</v>
      </c>
      <c r="E59" s="17"/>
      <c r="F59" s="7"/>
      <c r="G59" s="121"/>
      <c r="H59" s="17"/>
      <c r="I59" s="7"/>
      <c r="J59" s="17"/>
      <c r="L59" s="17"/>
      <c r="M59" s="5"/>
      <c r="N59" s="5"/>
      <c r="O59" s="17"/>
      <c r="Q59" s="172"/>
      <c r="R59" s="172"/>
      <c r="AC59" s="1"/>
      <c r="AD59" s="1"/>
      <c r="AE59" s="1"/>
      <c r="AF59" s="1"/>
      <c r="AG59" s="1"/>
      <c r="AH59" s="1"/>
      <c r="AI59" s="1"/>
      <c r="AJ59" s="1"/>
      <c r="AK59" s="1"/>
      <c r="AL59" s="1"/>
      <c r="AM59" s="1"/>
      <c r="AN59" s="1"/>
      <c r="AO59" s="1"/>
      <c r="AP59" s="1"/>
      <c r="AQ59" s="1"/>
      <c r="AR59" s="1"/>
      <c r="AS59" s="1"/>
      <c r="AT59" s="1"/>
    </row>
    <row r="60" spans="1:46" ht="21" hidden="1" customHeight="1" x14ac:dyDescent="0.25">
      <c r="A60" s="346" t="s">
        <v>32</v>
      </c>
      <c r="B60" s="347"/>
      <c r="C60" s="42" t="s">
        <v>11</v>
      </c>
      <c r="D60" s="13" t="s">
        <v>70</v>
      </c>
      <c r="E60" s="13" t="s">
        <v>70</v>
      </c>
      <c r="F60" s="153" t="s">
        <v>70</v>
      </c>
      <c r="G60" s="43"/>
      <c r="H60" s="153" t="s">
        <v>70</v>
      </c>
      <c r="I60" s="45"/>
      <c r="J60" s="13"/>
      <c r="K60" s="80"/>
      <c r="L60" s="13"/>
      <c r="M60" s="15"/>
      <c r="N60" s="30"/>
      <c r="P60" s="68"/>
      <c r="Q60" s="172"/>
      <c r="R60" s="172"/>
      <c r="AC60" s="1"/>
      <c r="AD60" s="1"/>
      <c r="AE60" s="1"/>
      <c r="AF60" s="1"/>
      <c r="AG60" s="1"/>
      <c r="AH60" s="1"/>
      <c r="AI60" s="1"/>
      <c r="AJ60" s="1"/>
      <c r="AK60" s="1"/>
      <c r="AL60" s="1"/>
      <c r="AM60" s="1"/>
      <c r="AN60" s="1"/>
      <c r="AO60" s="1"/>
      <c r="AP60" s="1"/>
      <c r="AQ60" s="1"/>
      <c r="AR60" s="1"/>
      <c r="AS60" s="1"/>
      <c r="AT60" s="1"/>
    </row>
    <row r="61" spans="1:46" ht="21" hidden="1" customHeight="1" x14ac:dyDescent="0.25">
      <c r="A61" s="346"/>
      <c r="B61" s="347"/>
      <c r="C61" s="59" t="s">
        <v>5</v>
      </c>
      <c r="D61" s="38"/>
      <c r="E61" s="38"/>
      <c r="F61" s="77"/>
      <c r="G61" s="44"/>
      <c r="H61" s="153"/>
      <c r="I61" s="118"/>
      <c r="J61" s="38"/>
      <c r="K61" s="81"/>
      <c r="L61" s="38"/>
      <c r="M61" s="21"/>
      <c r="N61" s="31"/>
      <c r="O61" s="2"/>
      <c r="P61" s="68"/>
      <c r="Q61" s="172"/>
      <c r="R61" s="172"/>
      <c r="AC61" s="1"/>
      <c r="AD61" s="1"/>
      <c r="AE61" s="1"/>
      <c r="AF61" s="1"/>
      <c r="AG61" s="1"/>
      <c r="AH61" s="1"/>
      <c r="AI61" s="1"/>
      <c r="AJ61" s="1"/>
      <c r="AK61" s="1"/>
      <c r="AL61" s="1"/>
      <c r="AM61" s="1"/>
      <c r="AN61" s="1"/>
      <c r="AO61" s="1"/>
      <c r="AP61" s="1"/>
      <c r="AQ61" s="1"/>
      <c r="AR61" s="1"/>
      <c r="AS61" s="1"/>
      <c r="AT61" s="1"/>
    </row>
    <row r="62" spans="1:46" ht="21" hidden="1" customHeight="1" x14ac:dyDescent="0.25">
      <c r="A62" s="346"/>
      <c r="B62" s="347"/>
      <c r="C62" s="59" t="s">
        <v>6</v>
      </c>
      <c r="D62" s="12"/>
      <c r="E62" s="12"/>
      <c r="F62" s="153"/>
      <c r="G62" s="43"/>
      <c r="H62" s="153"/>
      <c r="I62" s="119"/>
      <c r="J62" s="12"/>
      <c r="K62" s="80"/>
      <c r="L62" s="12"/>
      <c r="M62" s="15"/>
      <c r="N62" s="30"/>
      <c r="O62" s="18"/>
      <c r="P62" s="68"/>
      <c r="Q62" s="172"/>
      <c r="R62" s="172"/>
      <c r="AC62" s="1"/>
      <c r="AD62" s="1"/>
      <c r="AE62" s="1"/>
      <c r="AF62" s="1"/>
      <c r="AG62" s="1"/>
      <c r="AH62" s="1"/>
      <c r="AI62" s="1"/>
      <c r="AJ62" s="1"/>
      <c r="AK62" s="1"/>
      <c r="AL62" s="1"/>
      <c r="AM62" s="1"/>
      <c r="AN62" s="1"/>
      <c r="AO62" s="1"/>
      <c r="AP62" s="1"/>
      <c r="AQ62" s="1"/>
      <c r="AR62" s="1"/>
      <c r="AS62" s="1"/>
      <c r="AT62" s="1"/>
    </row>
    <row r="63" spans="1:46" ht="21" hidden="1" customHeight="1" x14ac:dyDescent="0.3">
      <c r="A63" s="346"/>
      <c r="B63" s="347"/>
      <c r="C63" s="42" t="s">
        <v>16</v>
      </c>
      <c r="D63" s="39"/>
      <c r="E63" s="39"/>
      <c r="F63" s="153"/>
      <c r="G63" s="44"/>
      <c r="H63" s="153"/>
      <c r="I63" s="45"/>
      <c r="J63" s="39"/>
      <c r="K63" s="80"/>
      <c r="L63" s="39"/>
      <c r="M63" s="15"/>
      <c r="N63" s="15"/>
      <c r="O63" s="170"/>
      <c r="P63" s="168"/>
      <c r="Q63" s="172"/>
      <c r="R63" s="172"/>
      <c r="AC63" s="1"/>
      <c r="AD63" s="1"/>
      <c r="AE63" s="1"/>
      <c r="AF63" s="1"/>
      <c r="AG63" s="1"/>
      <c r="AH63" s="1"/>
      <c r="AI63" s="1"/>
      <c r="AJ63" s="1"/>
      <c r="AK63" s="1"/>
      <c r="AL63" s="1"/>
      <c r="AM63" s="1"/>
      <c r="AN63" s="1"/>
      <c r="AO63" s="1"/>
      <c r="AP63" s="1"/>
      <c r="AQ63" s="1"/>
      <c r="AR63" s="1"/>
      <c r="AS63" s="1"/>
      <c r="AT63" s="1"/>
    </row>
    <row r="64" spans="1:46" ht="21" hidden="1" customHeight="1" x14ac:dyDescent="0.3">
      <c r="A64" s="346"/>
      <c r="B64" s="347"/>
      <c r="C64" s="61" t="s">
        <v>15</v>
      </c>
      <c r="D64" s="24"/>
      <c r="E64" s="24"/>
      <c r="F64" s="153"/>
      <c r="G64" s="43"/>
      <c r="H64" s="153"/>
      <c r="I64" s="45"/>
      <c r="J64" s="24"/>
      <c r="K64" s="80"/>
      <c r="L64" s="24"/>
      <c r="M64" s="15"/>
      <c r="N64" s="15"/>
      <c r="O64" s="170"/>
      <c r="P64" s="168"/>
      <c r="Q64" s="172"/>
      <c r="R64" s="172"/>
      <c r="AC64" s="1"/>
      <c r="AD64" s="1"/>
      <c r="AE64" s="1"/>
      <c r="AF64" s="1"/>
      <c r="AG64" s="1"/>
      <c r="AH64" s="1"/>
      <c r="AI64" s="1"/>
      <c r="AJ64" s="1"/>
      <c r="AK64" s="1"/>
      <c r="AL64" s="1"/>
      <c r="AM64" s="1"/>
      <c r="AN64" s="1"/>
      <c r="AO64" s="1"/>
      <c r="AP64" s="1"/>
      <c r="AQ64" s="1"/>
      <c r="AR64" s="1"/>
      <c r="AS64" s="1"/>
      <c r="AT64" s="1"/>
    </row>
    <row r="65" spans="1:46" ht="21" hidden="1" customHeight="1" x14ac:dyDescent="0.3">
      <c r="A65" s="346"/>
      <c r="B65" s="347"/>
      <c r="C65" s="58"/>
      <c r="D65" s="25"/>
      <c r="E65" s="25"/>
      <c r="F65" s="77"/>
      <c r="G65" s="43"/>
      <c r="H65" s="153"/>
      <c r="I65" s="45"/>
      <c r="J65" s="25"/>
      <c r="K65" s="81"/>
      <c r="L65" s="25"/>
      <c r="M65" s="15"/>
      <c r="N65" s="30"/>
      <c r="O65" s="170"/>
      <c r="P65" s="168"/>
      <c r="Q65" s="172"/>
      <c r="R65" s="172"/>
      <c r="AC65" s="1"/>
      <c r="AD65" s="1"/>
      <c r="AE65" s="1"/>
      <c r="AF65" s="1"/>
      <c r="AG65" s="1"/>
      <c r="AH65" s="1"/>
      <c r="AI65" s="1"/>
      <c r="AJ65" s="1"/>
      <c r="AK65" s="1"/>
      <c r="AL65" s="1"/>
      <c r="AM65" s="1"/>
      <c r="AN65" s="1"/>
      <c r="AO65" s="1"/>
      <c r="AP65" s="1"/>
      <c r="AQ65" s="1"/>
      <c r="AR65" s="1"/>
      <c r="AS65" s="1"/>
      <c r="AT65" s="1"/>
    </row>
    <row r="66" spans="1:46" ht="21.75" hidden="1" thickBot="1" x14ac:dyDescent="0.3">
      <c r="A66" s="22"/>
      <c r="B66" s="22"/>
      <c r="C66" s="23"/>
      <c r="D66" s="6"/>
      <c r="E66" s="6"/>
      <c r="F66" s="6"/>
      <c r="G66" s="23"/>
      <c r="H66" s="23"/>
      <c r="I66" s="23"/>
      <c r="J66" s="23"/>
      <c r="K66" s="23"/>
      <c r="L66" s="23"/>
      <c r="M66" s="16"/>
      <c r="N66" s="16"/>
      <c r="O66" s="160" t="s">
        <v>71</v>
      </c>
      <c r="Q66" s="172"/>
      <c r="R66" s="172"/>
      <c r="AC66" s="1"/>
      <c r="AD66" s="1"/>
      <c r="AE66" s="1"/>
      <c r="AF66" s="1"/>
      <c r="AG66" s="1"/>
      <c r="AH66" s="1"/>
      <c r="AI66" s="1"/>
      <c r="AJ66" s="1"/>
      <c r="AK66" s="1"/>
      <c r="AL66" s="1"/>
      <c r="AM66" s="1"/>
      <c r="AN66" s="1"/>
      <c r="AO66" s="1"/>
      <c r="AP66" s="1"/>
      <c r="AQ66" s="1"/>
      <c r="AR66" s="1"/>
      <c r="AS66" s="1"/>
      <c r="AT66" s="1"/>
    </row>
    <row r="67" spans="1:46" ht="60" hidden="1" customHeight="1" x14ac:dyDescent="0.35">
      <c r="A67" s="348" t="s">
        <v>29</v>
      </c>
      <c r="B67" s="349"/>
      <c r="C67" s="349"/>
      <c r="D67" s="123" t="s">
        <v>72</v>
      </c>
      <c r="E67" s="123"/>
      <c r="F67" s="111"/>
      <c r="G67" s="113"/>
      <c r="H67" s="176"/>
      <c r="I67" s="112"/>
      <c r="J67" s="123"/>
      <c r="K67" s="111"/>
      <c r="L67" s="176"/>
      <c r="M67" s="33"/>
      <c r="N67" s="32"/>
      <c r="O67" s="32"/>
      <c r="P67" s="32"/>
      <c r="Q67" s="172"/>
      <c r="R67" s="172"/>
      <c r="AC67" s="1"/>
      <c r="AD67" s="1"/>
      <c r="AE67" s="1"/>
      <c r="AF67" s="1"/>
      <c r="AG67" s="1"/>
      <c r="AH67" s="1"/>
      <c r="AI67" s="1"/>
      <c r="AJ67" s="1"/>
      <c r="AK67" s="1"/>
      <c r="AL67" s="1"/>
      <c r="AM67" s="1"/>
      <c r="AN67" s="1"/>
      <c r="AO67" s="1"/>
      <c r="AP67" s="1"/>
      <c r="AQ67" s="1"/>
      <c r="AR67" s="1"/>
      <c r="AS67" s="1"/>
      <c r="AT67" s="1"/>
    </row>
    <row r="68" spans="1:46" s="1" customFormat="1" x14ac:dyDescent="0.25">
      <c r="Q68" s="172"/>
      <c r="R68" s="172"/>
    </row>
    <row r="69" spans="1:46" s="1" customFormat="1" ht="23.25" x14ac:dyDescent="0.35">
      <c r="A69" s="74" t="s">
        <v>20</v>
      </c>
      <c r="B69" s="75"/>
      <c r="Q69" s="172"/>
      <c r="R69" s="172"/>
    </row>
    <row r="70" spans="1:46" s="1" customFormat="1" ht="21" x14ac:dyDescent="0.35">
      <c r="A70" s="67"/>
      <c r="B70" s="75" t="s">
        <v>21</v>
      </c>
    </row>
    <row r="71" spans="1:46" s="1" customFormat="1" ht="21" x14ac:dyDescent="0.35">
      <c r="A71" s="67"/>
      <c r="B71" s="75" t="s">
        <v>22</v>
      </c>
    </row>
    <row r="72" spans="1:46" s="1" customFormat="1" ht="21" x14ac:dyDescent="0.35">
      <c r="A72" s="67"/>
      <c r="B72" s="75" t="s">
        <v>23</v>
      </c>
    </row>
    <row r="73" spans="1:46" s="1" customFormat="1" ht="21" x14ac:dyDescent="0.35">
      <c r="A73" s="67"/>
      <c r="B73" s="75" t="s">
        <v>24</v>
      </c>
    </row>
    <row r="74" spans="1:46" s="1" customFormat="1" ht="21" x14ac:dyDescent="0.35">
      <c r="A74" s="67"/>
      <c r="B74" s="75" t="s">
        <v>25</v>
      </c>
    </row>
    <row r="75" spans="1:46" s="1" customFormat="1" ht="21" x14ac:dyDescent="0.35">
      <c r="A75" s="67"/>
      <c r="B75" s="75" t="s">
        <v>26</v>
      </c>
    </row>
    <row r="76" spans="1:46" s="1" customFormat="1" ht="21" x14ac:dyDescent="0.35">
      <c r="A76" s="67"/>
      <c r="B76" s="75" t="s">
        <v>27</v>
      </c>
    </row>
    <row r="77" spans="1:46" s="1" customFormat="1" ht="21" x14ac:dyDescent="0.35">
      <c r="A77" s="67"/>
      <c r="B77" s="75"/>
    </row>
  </sheetData>
  <mergeCells count="28">
    <mergeCell ref="J3:J5"/>
    <mergeCell ref="K3:K5"/>
    <mergeCell ref="L3:L5"/>
    <mergeCell ref="A4:B4"/>
    <mergeCell ref="A5:B5"/>
    <mergeCell ref="H3:H5"/>
    <mergeCell ref="I3:I5"/>
    <mergeCell ref="D3:D5"/>
    <mergeCell ref="E3:E5"/>
    <mergeCell ref="F3:F5"/>
    <mergeCell ref="G3:G5"/>
    <mergeCell ref="A27:B27"/>
    <mergeCell ref="C25:C28"/>
    <mergeCell ref="A28:B28"/>
    <mergeCell ref="A29:B29"/>
    <mergeCell ref="A43:B48"/>
    <mergeCell ref="A25:B25"/>
    <mergeCell ref="Q57:R57"/>
    <mergeCell ref="A60:B65"/>
    <mergeCell ref="A67:C67"/>
    <mergeCell ref="Q30:R30"/>
    <mergeCell ref="A31:B33"/>
    <mergeCell ref="Q32:R32"/>
    <mergeCell ref="Q35:R35"/>
    <mergeCell ref="A36:B40"/>
    <mergeCell ref="A51:B55"/>
    <mergeCell ref="A57:C57"/>
    <mergeCell ref="D57:I57"/>
  </mergeCells>
  <pageMargins left="0.70866141732283472" right="0.70866141732283472" top="0.74803149606299213" bottom="0.74803149606299213" header="0.31496062992125984" footer="0.31496062992125984"/>
  <pageSetup paperSize="8" scale="39"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AT77"/>
  <sheetViews>
    <sheetView zoomScale="60" zoomScaleNormal="60" workbookViewId="0">
      <pane xSplit="2" ySplit="2" topLeftCell="C3" activePane="bottomRight" state="frozen"/>
      <selection pane="topRight" activeCell="C1" sqref="C1"/>
      <selection pane="bottomLeft" activeCell="A3" sqref="A3"/>
      <selection pane="bottomRight" activeCell="E31" sqref="E31:F55"/>
    </sheetView>
  </sheetViews>
  <sheetFormatPr defaultColWidth="35.75" defaultRowHeight="15.75" x14ac:dyDescent="0.25"/>
  <cols>
    <col min="1" max="1" width="36.87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6" max="28" width="35.75" style="1"/>
  </cols>
  <sheetData>
    <row r="1" spans="1:28" s="1" customFormat="1" ht="58.5" customHeight="1" thickBot="1" x14ac:dyDescent="0.3">
      <c r="A1" s="114" t="s">
        <v>58</v>
      </c>
      <c r="B1" s="114"/>
      <c r="C1" s="114"/>
      <c r="D1" s="115"/>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W2"/>
      <c r="X2"/>
      <c r="Y2"/>
      <c r="Z2"/>
      <c r="AA2"/>
      <c r="AB2"/>
    </row>
    <row r="3" spans="1:28" s="1" customFormat="1" ht="26.25" x14ac:dyDescent="0.25">
      <c r="A3" s="54"/>
      <c r="B3" s="54"/>
      <c r="C3" s="47"/>
      <c r="D3" s="364"/>
      <c r="E3" s="364"/>
      <c r="F3" s="364"/>
      <c r="G3" s="364"/>
      <c r="H3" s="364"/>
      <c r="I3" s="364"/>
      <c r="J3" s="364"/>
      <c r="K3" s="364"/>
      <c r="L3" s="364"/>
    </row>
    <row r="4" spans="1:28" s="1" customFormat="1" ht="26.25" x14ac:dyDescent="0.25">
      <c r="A4" s="366" t="s">
        <v>398</v>
      </c>
      <c r="B4" s="366"/>
      <c r="C4" s="78">
        <v>8032</v>
      </c>
      <c r="D4" s="365"/>
      <c r="E4" s="365"/>
      <c r="F4" s="365"/>
      <c r="G4" s="365"/>
      <c r="H4" s="365"/>
      <c r="I4" s="365"/>
      <c r="J4" s="365"/>
      <c r="K4" s="365"/>
      <c r="L4" s="365"/>
    </row>
    <row r="5" spans="1:28" s="1" customFormat="1" ht="26.25" x14ac:dyDescent="0.25">
      <c r="A5" s="366" t="s">
        <v>406</v>
      </c>
      <c r="B5" s="366"/>
      <c r="C5" s="78">
        <f>C4*1</f>
        <v>8032</v>
      </c>
      <c r="D5" s="365"/>
      <c r="E5" s="365"/>
      <c r="F5" s="365"/>
      <c r="G5" s="365"/>
      <c r="H5" s="365"/>
      <c r="I5" s="365"/>
      <c r="J5" s="365"/>
      <c r="K5" s="365"/>
      <c r="L5" s="365"/>
    </row>
    <row r="6" spans="1:28" s="1" customFormat="1" ht="26.25" x14ac:dyDescent="0.25">
      <c r="A6" s="47"/>
      <c r="B6" s="47"/>
      <c r="C6" s="47"/>
      <c r="D6" s="48"/>
      <c r="E6" s="48"/>
      <c r="F6" s="49"/>
      <c r="G6" s="49"/>
      <c r="H6" s="48"/>
      <c r="I6" s="49"/>
      <c r="J6" s="48"/>
      <c r="K6" s="49"/>
      <c r="L6" s="48"/>
    </row>
    <row r="7" spans="1:28" s="1" customFormat="1" ht="26.25" customHeight="1" x14ac:dyDescent="0.4">
      <c r="A7" s="130" t="s">
        <v>43</v>
      </c>
      <c r="B7" s="128" t="s">
        <v>399</v>
      </c>
      <c r="C7" s="77"/>
      <c r="D7" s="105">
        <f>(D8/$C$4)*100</f>
        <v>9.0263944223107568</v>
      </c>
      <c r="E7" s="105">
        <f t="shared" ref="E7:I7" si="0">(E8/$C$4)*100</f>
        <v>40.525398406374499</v>
      </c>
      <c r="F7" s="105">
        <f t="shared" si="0"/>
        <v>13.047808764940239</v>
      </c>
      <c r="G7" s="105">
        <f>(G8/$C$4)*100</f>
        <v>3.7350597609561755E-2</v>
      </c>
      <c r="H7" s="105">
        <f>(H8/$C$4)*100</f>
        <v>25.846613545816734</v>
      </c>
      <c r="I7" s="92">
        <f t="shared" si="0"/>
        <v>10.906374501992032</v>
      </c>
      <c r="J7" s="95">
        <v>16.899999999999999</v>
      </c>
      <c r="K7" s="95">
        <v>79.599999999999994</v>
      </c>
      <c r="L7" s="95">
        <v>3.5</v>
      </c>
      <c r="M7" s="73"/>
    </row>
    <row r="8" spans="1:28" s="1" customFormat="1" ht="26.25" customHeight="1" x14ac:dyDescent="0.25">
      <c r="A8" s="136"/>
      <c r="B8" s="129" t="s">
        <v>400</v>
      </c>
      <c r="C8" s="77"/>
      <c r="D8" s="51">
        <v>725</v>
      </c>
      <c r="E8" s="51">
        <v>3255</v>
      </c>
      <c r="F8" s="51">
        <v>1048</v>
      </c>
      <c r="G8" s="51">
        <v>3</v>
      </c>
      <c r="H8" s="51">
        <v>2076</v>
      </c>
      <c r="I8" s="51">
        <v>876</v>
      </c>
      <c r="J8" s="96">
        <f>($H$8/100)*J7</f>
        <v>350.84399999999999</v>
      </c>
      <c r="K8" s="96">
        <f>($H$8/100)*K7</f>
        <v>1652.4960000000001</v>
      </c>
      <c r="L8" s="96">
        <f>($H$8/100)*L7</f>
        <v>72.660000000000011</v>
      </c>
      <c r="M8" s="99"/>
    </row>
    <row r="9" spans="1:28" s="1" customFormat="1" ht="26.25" x14ac:dyDescent="0.25">
      <c r="A9" s="130" t="s">
        <v>61</v>
      </c>
      <c r="B9" s="128" t="s">
        <v>60</v>
      </c>
      <c r="C9" s="77"/>
      <c r="D9" s="92">
        <v>837.01900000000001</v>
      </c>
      <c r="E9" s="92">
        <v>3641</v>
      </c>
      <c r="F9" s="92">
        <v>949.86</v>
      </c>
      <c r="G9" s="92">
        <v>3</v>
      </c>
      <c r="H9" s="92">
        <v>2006</v>
      </c>
      <c r="I9" s="92">
        <v>459.28699999999998</v>
      </c>
      <c r="J9" s="96"/>
      <c r="K9" s="96"/>
      <c r="L9" s="96"/>
      <c r="M9" s="156">
        <f>SUM(D9:I9)</f>
        <v>7896.1660000000002</v>
      </c>
    </row>
    <row r="10" spans="1:28" s="1" customFormat="1" ht="26.25" customHeight="1" x14ac:dyDescent="0.25">
      <c r="A10" s="136"/>
      <c r="B10" s="129" t="s">
        <v>401</v>
      </c>
      <c r="C10" s="77"/>
      <c r="D10" s="93">
        <f>($C$5/100)*D7</f>
        <v>724.99999999999989</v>
      </c>
      <c r="E10" s="93">
        <f t="shared" ref="E10:I10" si="1">($C$5/100)*E7</f>
        <v>3254.9999999999995</v>
      </c>
      <c r="F10" s="93">
        <f t="shared" si="1"/>
        <v>1048</v>
      </c>
      <c r="G10" s="93">
        <f>($C$5/100)*G7</f>
        <v>3</v>
      </c>
      <c r="H10" s="93">
        <f>($C$5/100)*H7</f>
        <v>2076</v>
      </c>
      <c r="I10" s="93">
        <f t="shared" si="1"/>
        <v>875.99999999999989</v>
      </c>
      <c r="J10" s="97">
        <f>($H$10/100)*J7</f>
        <v>350.84399999999999</v>
      </c>
      <c r="K10" s="97">
        <f>($H$10/100)*K7</f>
        <v>1652.4960000000001</v>
      </c>
      <c r="L10" s="97">
        <f>($H$10/100)*L7</f>
        <v>72.660000000000011</v>
      </c>
      <c r="M10" s="99"/>
    </row>
    <row r="11" spans="1:28" s="1" customFormat="1" ht="26.25" customHeight="1" x14ac:dyDescent="0.25">
      <c r="A11" s="130" t="s">
        <v>62</v>
      </c>
      <c r="B11" s="128" t="s">
        <v>402</v>
      </c>
      <c r="C11" s="77"/>
      <c r="D11" s="51">
        <v>870.55</v>
      </c>
      <c r="E11" s="343">
        <v>227.51</v>
      </c>
      <c r="F11" s="344">
        <v>24.3</v>
      </c>
      <c r="G11" s="52">
        <v>6</v>
      </c>
      <c r="H11" s="51">
        <v>2116.91</v>
      </c>
      <c r="I11" s="52">
        <v>0.34</v>
      </c>
      <c r="J11" s="95">
        <v>5</v>
      </c>
      <c r="K11" s="98">
        <v>5026</v>
      </c>
      <c r="L11" s="95">
        <v>2</v>
      </c>
      <c r="M11" s="99"/>
    </row>
    <row r="12" spans="1:28" s="1" customFormat="1" ht="26.25" customHeight="1" x14ac:dyDescent="0.25">
      <c r="A12" s="130"/>
      <c r="B12" s="128" t="s">
        <v>403</v>
      </c>
      <c r="C12" s="77"/>
      <c r="D12" s="51">
        <v>694.6</v>
      </c>
      <c r="E12" s="343">
        <v>47.34</v>
      </c>
      <c r="F12" s="344">
        <v>24.47</v>
      </c>
      <c r="G12" s="52">
        <v>1.47</v>
      </c>
      <c r="H12" s="51">
        <v>6512.29</v>
      </c>
      <c r="I12" s="52">
        <v>0</v>
      </c>
      <c r="J12" s="95"/>
      <c r="K12" s="98"/>
      <c r="L12" s="95"/>
      <c r="M12" s="99"/>
    </row>
    <row r="13" spans="1:28" s="1" customFormat="1" ht="26.25" customHeight="1" x14ac:dyDescent="0.25">
      <c r="B13" s="128" t="s">
        <v>404</v>
      </c>
      <c r="C13" s="77"/>
      <c r="D13" s="157">
        <f>D12/D14</f>
        <v>0.443791329904482</v>
      </c>
      <c r="E13" s="158">
        <f>E12/E14</f>
        <v>0.17223940331089685</v>
      </c>
      <c r="F13" s="158">
        <f>F12/F14</f>
        <v>0.50174287471806445</v>
      </c>
      <c r="G13" s="158">
        <f>G12/G14</f>
        <v>0.19678714859437751</v>
      </c>
      <c r="H13" s="157">
        <f>H12/H14</f>
        <v>0.75468061929263419</v>
      </c>
      <c r="I13" s="158">
        <v>0</v>
      </c>
      <c r="J13" s="95">
        <v>30.61</v>
      </c>
      <c r="K13" s="98">
        <v>33.07</v>
      </c>
      <c r="L13" s="95">
        <v>455.3</v>
      </c>
      <c r="M13" s="99"/>
    </row>
    <row r="14" spans="1:28" s="1" customFormat="1" ht="26.25" x14ac:dyDescent="0.25">
      <c r="A14" s="47"/>
      <c r="B14" s="128" t="s">
        <v>405</v>
      </c>
      <c r="C14" s="154">
        <f>SUM(D14:I14)</f>
        <v>10525.78</v>
      </c>
      <c r="D14" s="66">
        <f>D12+D11</f>
        <v>1565.15</v>
      </c>
      <c r="E14" s="102">
        <f>E12+E11</f>
        <v>274.85000000000002</v>
      </c>
      <c r="F14" s="102">
        <f>F12+F11</f>
        <v>48.769999999999996</v>
      </c>
      <c r="G14" s="102">
        <f>G11+G12</f>
        <v>7.47</v>
      </c>
      <c r="H14" s="102">
        <f>H12+H11</f>
        <v>8629.2000000000007</v>
      </c>
      <c r="I14" s="102">
        <f>I12+I11</f>
        <v>0.34</v>
      </c>
      <c r="J14" s="103">
        <f t="shared" ref="J14:L14" si="2">(J11/(100-J13))*100</f>
        <v>7.2056492289955321</v>
      </c>
      <c r="K14" s="103">
        <f t="shared" si="2"/>
        <v>7509.3381144479299</v>
      </c>
      <c r="L14" s="103">
        <f t="shared" si="2"/>
        <v>-0.56290458767238949</v>
      </c>
      <c r="M14" s="104"/>
    </row>
    <row r="15" spans="1:28" s="1" customFormat="1" ht="26.25" hidden="1" x14ac:dyDescent="0.25">
      <c r="A15" s="47"/>
      <c r="B15" s="47"/>
      <c r="C15" s="128"/>
      <c r="D15" s="94"/>
      <c r="E15" s="94"/>
      <c r="F15" s="94"/>
      <c r="G15" s="94"/>
      <c r="H15" s="94"/>
      <c r="I15" s="94"/>
      <c r="J15" s="94"/>
      <c r="K15" s="94"/>
      <c r="L15" s="94"/>
    </row>
    <row r="16" spans="1:28" s="1" customFormat="1" ht="26.25" hidden="1" x14ac:dyDescent="0.25">
      <c r="A16" s="339" t="s">
        <v>395</v>
      </c>
      <c r="B16" s="330" t="s">
        <v>396</v>
      </c>
      <c r="C16" s="78">
        <v>8434</v>
      </c>
      <c r="D16" s="51">
        <v>762</v>
      </c>
      <c r="E16" s="51">
        <v>3417</v>
      </c>
      <c r="F16" s="51">
        <v>1101</v>
      </c>
      <c r="G16" s="51">
        <v>3</v>
      </c>
      <c r="H16" s="51">
        <v>2180</v>
      </c>
      <c r="I16" s="51">
        <v>920</v>
      </c>
      <c r="J16" s="331">
        <v>314</v>
      </c>
      <c r="K16" s="331"/>
      <c r="L16" s="94"/>
    </row>
    <row r="17" spans="1:46" s="1" customFormat="1" ht="26.25" hidden="1" x14ac:dyDescent="0.25">
      <c r="A17" s="47"/>
      <c r="B17" s="330" t="s">
        <v>397</v>
      </c>
      <c r="C17" s="148">
        <v>9699</v>
      </c>
      <c r="D17" s="51"/>
      <c r="E17" s="51"/>
      <c r="F17" s="51"/>
      <c r="G17" s="51"/>
      <c r="H17" s="51"/>
      <c r="I17" s="51"/>
      <c r="J17" s="332"/>
      <c r="K17" s="332"/>
      <c r="L17" s="94"/>
    </row>
    <row r="18" spans="1:46" s="197" customFormat="1" ht="26.25" x14ac:dyDescent="0.25">
      <c r="A18" s="47"/>
      <c r="B18" s="330"/>
      <c r="C18" s="333"/>
      <c r="D18" s="334"/>
      <c r="E18" s="334"/>
      <c r="F18" s="334"/>
      <c r="G18" s="334"/>
      <c r="H18" s="334"/>
      <c r="I18" s="334"/>
      <c r="J18" s="94"/>
      <c r="K18" s="94"/>
      <c r="L18" s="94"/>
    </row>
    <row r="19" spans="1:46" ht="28.5" customHeight="1" x14ac:dyDescent="0.25">
      <c r="A19" s="130" t="s">
        <v>63</v>
      </c>
      <c r="B19" s="65"/>
      <c r="C19" s="141" t="s">
        <v>64</v>
      </c>
      <c r="D19" s="133">
        <f t="shared" ref="D19:I19" si="3">D11/D8</f>
        <v>1.2007586206896552</v>
      </c>
      <c r="E19" s="133">
        <f t="shared" si="3"/>
        <v>6.9895545314900151E-2</v>
      </c>
      <c r="F19" s="147">
        <f t="shared" si="3"/>
        <v>2.3187022900763358E-2</v>
      </c>
      <c r="G19" s="147">
        <f t="shared" si="3"/>
        <v>2</v>
      </c>
      <c r="H19" s="147">
        <f t="shared" si="3"/>
        <v>1.0197061657032755</v>
      </c>
      <c r="I19" s="147">
        <f t="shared" si="3"/>
        <v>3.8812785388127856E-4</v>
      </c>
      <c r="J19" s="131">
        <f>J14/J8</f>
        <v>2.053804320152413E-2</v>
      </c>
      <c r="K19" s="131">
        <f>K14/K8</f>
        <v>4.5442398132569943</v>
      </c>
      <c r="L19" s="131">
        <f>L14/L8</f>
        <v>-7.7471041518358021E-3</v>
      </c>
      <c r="M19" s="1"/>
      <c r="N19" s="1"/>
      <c r="O19" s="1"/>
      <c r="W19"/>
      <c r="X19"/>
      <c r="Y19"/>
      <c r="Z19"/>
      <c r="AA19"/>
      <c r="AB19"/>
    </row>
    <row r="20" spans="1:46" ht="28.5" customHeight="1" x14ac:dyDescent="0.25">
      <c r="A20" s="1"/>
      <c r="B20" s="46"/>
      <c r="C20" s="141" t="s">
        <v>65</v>
      </c>
      <c r="D20" s="133">
        <f>D11/D9</f>
        <v>1.040060022532344</v>
      </c>
      <c r="E20" s="133">
        <f t="shared" ref="E20:I20" si="4">E11/E9</f>
        <v>6.2485580884372421E-2</v>
      </c>
      <c r="F20" s="133">
        <f t="shared" si="4"/>
        <v>2.5582717453098352E-2</v>
      </c>
      <c r="G20" s="133">
        <f t="shared" si="4"/>
        <v>2</v>
      </c>
      <c r="H20" s="133">
        <f t="shared" si="4"/>
        <v>1.0552891326021934</v>
      </c>
      <c r="I20" s="133">
        <f t="shared" si="4"/>
        <v>7.4027786547409366E-4</v>
      </c>
      <c r="J20" s="100"/>
      <c r="K20" s="101"/>
      <c r="L20" s="100"/>
      <c r="M20" s="1"/>
      <c r="N20" s="1"/>
      <c r="O20" s="1"/>
      <c r="W20"/>
      <c r="X20"/>
      <c r="Y20"/>
      <c r="Z20"/>
      <c r="AA20"/>
      <c r="AB20"/>
    </row>
    <row r="21" spans="1:46" ht="28.5" customHeight="1" x14ac:dyDescent="0.25">
      <c r="A21" s="1"/>
      <c r="B21" s="46"/>
      <c r="C21" s="143" t="s">
        <v>66</v>
      </c>
      <c r="D21" s="144">
        <f>D14/D8</f>
        <v>2.1588275862068969</v>
      </c>
      <c r="E21" s="144">
        <f t="shared" ref="E21:I21" si="5">E14/E8</f>
        <v>8.4439324116743472E-2</v>
      </c>
      <c r="F21" s="144">
        <f t="shared" si="5"/>
        <v>4.6536259541984731E-2</v>
      </c>
      <c r="G21" s="144">
        <f t="shared" si="5"/>
        <v>2.4899999999999998</v>
      </c>
      <c r="H21" s="144">
        <f t="shared" si="5"/>
        <v>4.1566473988439308</v>
      </c>
      <c r="I21" s="144">
        <f t="shared" si="5"/>
        <v>3.8812785388127856E-4</v>
      </c>
      <c r="J21" s="100"/>
      <c r="K21" s="101"/>
      <c r="L21" s="100"/>
      <c r="M21" s="1"/>
      <c r="N21" s="1"/>
      <c r="O21" s="1"/>
      <c r="W21"/>
      <c r="X21"/>
      <c r="Y21"/>
      <c r="Z21"/>
      <c r="AA21"/>
      <c r="AB21"/>
    </row>
    <row r="22" spans="1:46" ht="28.5" customHeight="1" thickBot="1" x14ac:dyDescent="0.3">
      <c r="A22" s="1"/>
      <c r="B22" s="46"/>
      <c r="C22" s="142" t="s">
        <v>67</v>
      </c>
      <c r="D22" s="140">
        <f>D14/D9</f>
        <v>1.8699097630997625</v>
      </c>
      <c r="E22" s="140">
        <f t="shared" ref="E22:I22" si="6">E14/E9</f>
        <v>7.5487503433122771E-2</v>
      </c>
      <c r="F22" s="140">
        <f t="shared" si="6"/>
        <v>5.1344408649695743E-2</v>
      </c>
      <c r="G22" s="140">
        <f t="shared" si="6"/>
        <v>2.4899999999999998</v>
      </c>
      <c r="H22" s="140">
        <f t="shared" si="6"/>
        <v>4.3016949152542381</v>
      </c>
      <c r="I22" s="140">
        <f t="shared" si="6"/>
        <v>7.4027786547409366E-4</v>
      </c>
      <c r="J22" s="100"/>
      <c r="K22" s="101"/>
      <c r="L22" s="100"/>
      <c r="M22" s="1"/>
      <c r="N22" s="1"/>
      <c r="O22" s="1"/>
      <c r="W22"/>
      <c r="X22"/>
      <c r="Y22"/>
      <c r="Z22"/>
      <c r="AA22"/>
      <c r="AB22"/>
    </row>
    <row r="23" spans="1:46" ht="28.5" customHeight="1" x14ac:dyDescent="0.4">
      <c r="A23" s="1"/>
      <c r="B23" s="46"/>
      <c r="C23" s="146" t="s">
        <v>44</v>
      </c>
      <c r="D23" s="134">
        <f>D14/D10</f>
        <v>2.1588275862068969</v>
      </c>
      <c r="E23" s="134">
        <f>E14/E10</f>
        <v>8.4439324116743486E-2</v>
      </c>
      <c r="F23" s="151">
        <f>F14/F10</f>
        <v>4.6536259541984731E-2</v>
      </c>
      <c r="G23" s="151"/>
      <c r="H23" s="151">
        <f>H14/H10</f>
        <v>4.1566473988439308</v>
      </c>
      <c r="I23" s="151"/>
      <c r="J23" s="100"/>
      <c r="K23" s="101"/>
      <c r="L23" s="100"/>
      <c r="M23" s="1"/>
      <c r="N23" s="1"/>
      <c r="O23" s="1"/>
      <c r="W23"/>
      <c r="X23"/>
      <c r="Y23"/>
      <c r="Z23"/>
      <c r="AA23"/>
      <c r="AB23"/>
    </row>
    <row r="24" spans="1:46" ht="28.5" customHeight="1" thickBot="1" x14ac:dyDescent="0.3">
      <c r="A24" s="1"/>
      <c r="B24" s="46"/>
      <c r="C24" s="145" t="s">
        <v>45</v>
      </c>
      <c r="D24" s="242">
        <f t="shared" ref="D24:I24" si="7">D10-D14</f>
        <v>-840.1500000000002</v>
      </c>
      <c r="E24" s="241">
        <f t="shared" si="7"/>
        <v>2980.1499999999996</v>
      </c>
      <c r="F24" s="241">
        <f t="shared" si="7"/>
        <v>999.23</v>
      </c>
      <c r="G24" s="242">
        <f t="shared" si="7"/>
        <v>-4.47</v>
      </c>
      <c r="H24" s="242">
        <f t="shared" si="7"/>
        <v>-6553.2000000000007</v>
      </c>
      <c r="I24" s="241">
        <f t="shared" si="7"/>
        <v>875.65999999999985</v>
      </c>
      <c r="J24" s="131"/>
      <c r="K24" s="131"/>
      <c r="L24" s="131"/>
      <c r="M24" s="1"/>
      <c r="N24" s="1"/>
      <c r="O24" s="1"/>
      <c r="W24"/>
      <c r="X24"/>
      <c r="Y24"/>
      <c r="Z24"/>
      <c r="AA24"/>
      <c r="AB24"/>
    </row>
    <row r="25" spans="1:46" ht="31.5" customHeight="1" thickBot="1" x14ac:dyDescent="0.3">
      <c r="A25" s="367" t="s">
        <v>46</v>
      </c>
      <c r="B25" s="368"/>
      <c r="C25" s="369">
        <v>3</v>
      </c>
      <c r="D25" s="191" t="s">
        <v>77</v>
      </c>
      <c r="E25" s="223" t="s">
        <v>77</v>
      </c>
      <c r="F25" s="223" t="s">
        <v>77</v>
      </c>
      <c r="G25" s="223" t="s">
        <v>76</v>
      </c>
      <c r="H25" s="191" t="s">
        <v>77</v>
      </c>
      <c r="I25" s="223" t="s">
        <v>76</v>
      </c>
      <c r="J25" s="62"/>
      <c r="K25" s="62"/>
      <c r="L25" s="62"/>
      <c r="M25" s="1"/>
      <c r="O25" s="1"/>
      <c r="Q25" s="172"/>
      <c r="R25" s="172"/>
      <c r="AC25" s="1"/>
      <c r="AD25" s="1"/>
      <c r="AE25" s="1"/>
      <c r="AF25" s="1"/>
      <c r="AG25" s="1"/>
      <c r="AH25" s="1"/>
      <c r="AI25" s="1"/>
      <c r="AJ25" s="1"/>
      <c r="AK25" s="1"/>
      <c r="AL25" s="1"/>
      <c r="AM25" s="1"/>
      <c r="AN25" s="1"/>
      <c r="AO25" s="1"/>
      <c r="AP25" s="1"/>
      <c r="AQ25" s="1"/>
      <c r="AR25" s="1"/>
      <c r="AS25" s="1"/>
      <c r="AT25" s="1"/>
    </row>
    <row r="26" spans="1:46" s="73" customFormat="1" ht="27" thickBot="1" x14ac:dyDescent="0.45">
      <c r="A26" s="188" t="s">
        <v>110</v>
      </c>
      <c r="B26" s="189"/>
      <c r="C26" s="370"/>
      <c r="D26" s="80"/>
      <c r="E26" s="153"/>
      <c r="F26" s="153"/>
      <c r="G26" s="224"/>
      <c r="H26" s="80"/>
      <c r="I26" s="224"/>
      <c r="J26" s="186"/>
      <c r="K26" s="82"/>
      <c r="L26" s="82"/>
      <c r="M26" s="184"/>
      <c r="N26" s="184"/>
      <c r="O26" s="184"/>
      <c r="P26" s="185"/>
      <c r="Q26" s="173"/>
      <c r="R26" s="173"/>
    </row>
    <row r="27" spans="1:46" s="73" customFormat="1" ht="27" thickBot="1" x14ac:dyDescent="0.45">
      <c r="A27" s="362" t="s">
        <v>112</v>
      </c>
      <c r="B27" s="363"/>
      <c r="C27" s="370"/>
      <c r="D27" s="80"/>
      <c r="E27" s="224"/>
      <c r="F27" s="224"/>
      <c r="G27" s="223"/>
      <c r="H27" s="192"/>
      <c r="I27" s="223"/>
      <c r="J27" s="174"/>
      <c r="K27" s="174"/>
      <c r="L27" s="174"/>
      <c r="M27" s="184"/>
      <c r="N27" s="184"/>
      <c r="O27" s="184"/>
      <c r="P27" s="185"/>
      <c r="Q27" s="173"/>
      <c r="R27" s="173"/>
    </row>
    <row r="28" spans="1:46" s="73" customFormat="1" ht="27" thickBot="1" x14ac:dyDescent="0.45">
      <c r="A28" s="372" t="s">
        <v>111</v>
      </c>
      <c r="B28" s="373"/>
      <c r="C28" s="371"/>
      <c r="D28" s="193"/>
      <c r="E28" s="225"/>
      <c r="F28" s="226"/>
      <c r="G28" s="225"/>
      <c r="H28" s="194"/>
      <c r="I28" s="225"/>
      <c r="J28" s="174"/>
      <c r="K28" s="174"/>
      <c r="L28" s="174"/>
      <c r="M28" s="72"/>
      <c r="N28" s="72"/>
      <c r="O28" s="72"/>
      <c r="Q28" s="173"/>
      <c r="R28" s="173"/>
    </row>
    <row r="29" spans="1:46" ht="71.25" customHeight="1" thickBot="1" x14ac:dyDescent="0.3">
      <c r="A29" s="360" t="s">
        <v>36</v>
      </c>
      <c r="B29" s="361"/>
      <c r="C29" s="108"/>
      <c r="D29" s="187"/>
      <c r="E29" s="187"/>
      <c r="F29" s="187"/>
      <c r="G29" s="187"/>
      <c r="H29" s="187"/>
      <c r="I29" s="187"/>
      <c r="J29" s="109"/>
      <c r="K29" s="109"/>
      <c r="L29" s="110"/>
      <c r="M29" s="41" t="s">
        <v>78</v>
      </c>
      <c r="N29" s="41" t="s">
        <v>37</v>
      </c>
      <c r="O29" s="41" t="s">
        <v>79</v>
      </c>
      <c r="P29" s="86" t="s">
        <v>80</v>
      </c>
      <c r="Q29" s="172"/>
      <c r="R29" s="172"/>
      <c r="AC29" s="1"/>
      <c r="AD29" s="1"/>
      <c r="AE29" s="1"/>
      <c r="AF29" s="1"/>
      <c r="AG29" s="1"/>
      <c r="AH29" s="1"/>
      <c r="AI29" s="1"/>
      <c r="AJ29" s="1"/>
      <c r="AK29" s="1"/>
      <c r="AL29" s="1"/>
      <c r="AM29" s="1"/>
      <c r="AN29" s="1"/>
      <c r="AO29" s="1"/>
      <c r="AP29" s="1"/>
      <c r="AQ29" s="1"/>
      <c r="AR29" s="1"/>
      <c r="AS29" s="1"/>
      <c r="AT29" s="1"/>
    </row>
    <row r="30" spans="1:46" ht="63" customHeight="1" x14ac:dyDescent="0.25">
      <c r="A30" s="84"/>
      <c r="B30" s="85"/>
      <c r="C30" s="107" t="s">
        <v>84</v>
      </c>
      <c r="D30" s="69" t="s">
        <v>28</v>
      </c>
      <c r="E30" s="1"/>
      <c r="F30" s="1"/>
      <c r="G30" s="1"/>
      <c r="H30" s="1"/>
      <c r="I30" s="1"/>
      <c r="J30" s="1"/>
      <c r="K30" s="1"/>
      <c r="L30" s="1"/>
      <c r="M30" s="10"/>
      <c r="N30" s="9"/>
      <c r="O30" s="11"/>
      <c r="P30" s="10"/>
      <c r="Q30" s="345"/>
      <c r="R30" s="345"/>
      <c r="AC30" s="1"/>
      <c r="AD30" s="1"/>
      <c r="AE30" s="1"/>
      <c r="AF30" s="1"/>
      <c r="AG30" s="1"/>
      <c r="AH30" s="1"/>
      <c r="AI30" s="1"/>
      <c r="AJ30" s="1"/>
      <c r="AK30" s="1"/>
      <c r="AL30" s="1"/>
      <c r="AM30" s="1"/>
      <c r="AN30" s="1"/>
      <c r="AO30" s="1"/>
      <c r="AP30" s="1"/>
      <c r="AQ30" s="1"/>
      <c r="AR30" s="1"/>
      <c r="AS30" s="1"/>
      <c r="AT30" s="1"/>
    </row>
    <row r="31" spans="1:46" ht="31.5" x14ac:dyDescent="0.25">
      <c r="A31" s="350" t="s">
        <v>13</v>
      </c>
      <c r="B31" s="351"/>
      <c r="C31" s="55" t="s">
        <v>83</v>
      </c>
      <c r="D31" s="205" t="s">
        <v>69</v>
      </c>
      <c r="E31" s="227" t="s">
        <v>69</v>
      </c>
      <c r="F31" s="227" t="s">
        <v>69</v>
      </c>
      <c r="G31" s="227" t="s">
        <v>69</v>
      </c>
      <c r="H31" s="205" t="s">
        <v>69</v>
      </c>
      <c r="I31" s="228" t="s">
        <v>69</v>
      </c>
      <c r="J31" s="40"/>
      <c r="K31" s="80"/>
      <c r="L31" s="40"/>
      <c r="M31" s="159" t="s">
        <v>179</v>
      </c>
      <c r="N31" s="357" t="s">
        <v>223</v>
      </c>
      <c r="O31" s="202" t="s">
        <v>224</v>
      </c>
      <c r="P31" s="204" t="s">
        <v>87</v>
      </c>
      <c r="Q31" s="172"/>
      <c r="R31" s="172"/>
      <c r="AC31" s="1"/>
      <c r="AD31" s="1"/>
      <c r="AE31" s="1"/>
      <c r="AF31" s="1"/>
      <c r="AG31" s="1"/>
      <c r="AH31" s="1"/>
      <c r="AI31" s="1"/>
      <c r="AJ31" s="1"/>
      <c r="AK31" s="1"/>
      <c r="AL31" s="1"/>
      <c r="AM31" s="1"/>
      <c r="AN31" s="1"/>
      <c r="AO31" s="1"/>
      <c r="AP31" s="1"/>
      <c r="AQ31" s="1"/>
      <c r="AR31" s="1"/>
      <c r="AS31" s="1"/>
      <c r="AT31" s="1"/>
    </row>
    <row r="32" spans="1:46" ht="42" x14ac:dyDescent="0.25">
      <c r="A32" s="352"/>
      <c r="B32" s="351"/>
      <c r="C32" s="56" t="s">
        <v>81</v>
      </c>
      <c r="D32" s="206" t="s">
        <v>73</v>
      </c>
      <c r="E32" s="229" t="s">
        <v>73</v>
      </c>
      <c r="F32" s="227" t="s">
        <v>73</v>
      </c>
      <c r="G32" s="227" t="s">
        <v>73</v>
      </c>
      <c r="H32" s="205" t="s">
        <v>73</v>
      </c>
      <c r="I32" s="228" t="s">
        <v>73</v>
      </c>
      <c r="J32" s="34"/>
      <c r="K32" s="80"/>
      <c r="L32" s="34"/>
      <c r="M32" s="3" t="s">
        <v>85</v>
      </c>
      <c r="N32" s="359"/>
      <c r="O32" s="202" t="s">
        <v>165</v>
      </c>
      <c r="P32" s="204" t="s">
        <v>87</v>
      </c>
      <c r="Q32" s="345"/>
      <c r="R32" s="345"/>
      <c r="AC32" s="1"/>
      <c r="AD32" s="1"/>
      <c r="AE32" s="1"/>
      <c r="AF32" s="1"/>
      <c r="AG32" s="1"/>
      <c r="AH32" s="1"/>
      <c r="AI32" s="1"/>
      <c r="AJ32" s="1"/>
      <c r="AK32" s="1"/>
      <c r="AL32" s="1"/>
      <c r="AM32" s="1"/>
      <c r="AN32" s="1"/>
      <c r="AO32" s="1"/>
      <c r="AP32" s="1"/>
      <c r="AQ32" s="1"/>
      <c r="AR32" s="1"/>
      <c r="AS32" s="1"/>
      <c r="AT32" s="1"/>
    </row>
    <row r="33" spans="1:46" ht="45" x14ac:dyDescent="0.25">
      <c r="A33" s="352"/>
      <c r="B33" s="351"/>
      <c r="C33" s="55" t="s">
        <v>82</v>
      </c>
      <c r="D33" s="207" t="s">
        <v>69</v>
      </c>
      <c r="E33" s="230" t="s">
        <v>69</v>
      </c>
      <c r="F33" s="231" t="s">
        <v>69</v>
      </c>
      <c r="G33" s="227" t="s">
        <v>69</v>
      </c>
      <c r="H33" s="205" t="s">
        <v>69</v>
      </c>
      <c r="I33" s="232" t="s">
        <v>69</v>
      </c>
      <c r="J33" s="35"/>
      <c r="K33" s="81"/>
      <c r="L33" s="35"/>
      <c r="M33" s="3" t="s">
        <v>85</v>
      </c>
      <c r="N33" s="203" t="s">
        <v>254</v>
      </c>
      <c r="O33" s="202" t="s">
        <v>161</v>
      </c>
      <c r="P33" s="204" t="s">
        <v>21</v>
      </c>
      <c r="Q33" s="172"/>
      <c r="R33" s="172"/>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6"/>
      <c r="H34" s="4"/>
      <c r="I34" s="7"/>
      <c r="J34" s="4"/>
      <c r="K34" s="7"/>
      <c r="L34" s="4"/>
      <c r="M34" s="5"/>
      <c r="N34" s="5"/>
      <c r="O34" s="6"/>
      <c r="Q34" s="172"/>
      <c r="R34" s="172"/>
      <c r="AC34" s="1"/>
      <c r="AD34" s="1"/>
      <c r="AE34" s="1"/>
      <c r="AF34" s="1"/>
      <c r="AG34" s="1"/>
      <c r="AH34" s="1"/>
      <c r="AI34" s="1"/>
      <c r="AJ34" s="1"/>
      <c r="AK34" s="1"/>
      <c r="AL34" s="1"/>
      <c r="AM34" s="1"/>
      <c r="AN34" s="1"/>
      <c r="AO34" s="1"/>
      <c r="AP34" s="1"/>
      <c r="AQ34" s="1"/>
      <c r="AR34" s="1"/>
      <c r="AS34" s="1"/>
      <c r="AT34" s="1"/>
    </row>
    <row r="35" spans="1:46" ht="34.5" x14ac:dyDescent="0.25">
      <c r="A35" s="1"/>
      <c r="B35" s="1"/>
      <c r="C35" s="79" t="s">
        <v>92</v>
      </c>
      <c r="D35" s="69" t="s">
        <v>28</v>
      </c>
      <c r="E35" s="1"/>
      <c r="F35" s="9"/>
      <c r="G35" s="117"/>
      <c r="H35" s="1"/>
      <c r="I35" s="9"/>
      <c r="J35" s="1"/>
      <c r="L35" s="1"/>
      <c r="M35" s="10"/>
      <c r="N35" s="10"/>
      <c r="O35" s="11"/>
      <c r="Q35" s="345"/>
      <c r="R35" s="345"/>
      <c r="AC35" s="1"/>
      <c r="AD35" s="1"/>
      <c r="AE35" s="1"/>
      <c r="AF35" s="1"/>
      <c r="AG35" s="1"/>
      <c r="AH35" s="1"/>
      <c r="AI35" s="1"/>
      <c r="AJ35" s="1"/>
      <c r="AK35" s="1"/>
      <c r="AL35" s="1"/>
      <c r="AM35" s="1"/>
      <c r="AN35" s="1"/>
      <c r="AO35" s="1"/>
      <c r="AP35" s="1"/>
      <c r="AQ35" s="1"/>
      <c r="AR35" s="1"/>
      <c r="AS35" s="1"/>
      <c r="AT35" s="1"/>
    </row>
    <row r="36" spans="1:46" ht="21" x14ac:dyDescent="0.25">
      <c r="A36" s="353" t="s">
        <v>7</v>
      </c>
      <c r="B36" s="354"/>
      <c r="C36" s="218" t="s">
        <v>116</v>
      </c>
      <c r="D36" s="209" t="s">
        <v>68</v>
      </c>
      <c r="E36" s="228" t="s">
        <v>68</v>
      </c>
      <c r="F36" s="227" t="s">
        <v>68</v>
      </c>
      <c r="G36" s="227" t="s">
        <v>68</v>
      </c>
      <c r="H36" s="205" t="s">
        <v>68</v>
      </c>
      <c r="I36" s="228" t="s">
        <v>68</v>
      </c>
      <c r="J36" s="26"/>
      <c r="K36" s="80"/>
      <c r="L36" s="26"/>
      <c r="M36" s="159" t="s">
        <v>179</v>
      </c>
      <c r="N36" s="29" t="s">
        <v>85</v>
      </c>
      <c r="O36" s="385" t="s">
        <v>198</v>
      </c>
      <c r="P36" s="204" t="s">
        <v>197</v>
      </c>
      <c r="Q36" s="172"/>
      <c r="R36" s="172"/>
      <c r="AC36" s="1"/>
      <c r="AD36" s="1"/>
      <c r="AE36" s="1"/>
      <c r="AF36" s="1"/>
      <c r="AG36" s="1"/>
      <c r="AH36" s="1"/>
      <c r="AI36" s="1"/>
      <c r="AJ36" s="1"/>
      <c r="AK36" s="1"/>
      <c r="AL36" s="1"/>
      <c r="AM36" s="1"/>
      <c r="AN36" s="1"/>
      <c r="AO36" s="1"/>
      <c r="AP36" s="1"/>
      <c r="AQ36" s="1"/>
      <c r="AR36" s="1"/>
      <c r="AS36" s="1"/>
      <c r="AT36" s="1"/>
    </row>
    <row r="37" spans="1:46" ht="21" x14ac:dyDescent="0.25">
      <c r="A37" s="353"/>
      <c r="B37" s="354"/>
      <c r="C37" s="218" t="s">
        <v>117</v>
      </c>
      <c r="D37" s="210" t="s">
        <v>68</v>
      </c>
      <c r="E37" s="233" t="s">
        <v>68</v>
      </c>
      <c r="F37" s="227" t="s">
        <v>68</v>
      </c>
      <c r="G37" s="227" t="s">
        <v>68</v>
      </c>
      <c r="H37" s="205" t="s">
        <v>68</v>
      </c>
      <c r="I37" s="233" t="s">
        <v>68</v>
      </c>
      <c r="J37" s="36"/>
      <c r="K37" s="80"/>
      <c r="L37" s="36"/>
      <c r="M37" s="159" t="s">
        <v>179</v>
      </c>
      <c r="N37" s="3" t="s">
        <v>85</v>
      </c>
      <c r="O37" s="386"/>
      <c r="P37" s="204" t="s">
        <v>197</v>
      </c>
      <c r="Q37" s="172"/>
      <c r="R37" s="172"/>
      <c r="AC37" s="1"/>
      <c r="AD37" s="1"/>
      <c r="AE37" s="1"/>
      <c r="AF37" s="1"/>
      <c r="AG37" s="1"/>
      <c r="AH37" s="1"/>
      <c r="AI37" s="1"/>
      <c r="AJ37" s="1"/>
      <c r="AK37" s="1"/>
      <c r="AL37" s="1"/>
      <c r="AM37" s="1"/>
      <c r="AN37" s="1"/>
      <c r="AO37" s="1"/>
      <c r="AP37" s="1"/>
      <c r="AQ37" s="1"/>
      <c r="AR37" s="1"/>
      <c r="AS37" s="1"/>
      <c r="AT37" s="1"/>
    </row>
    <row r="38" spans="1:46" ht="75" x14ac:dyDescent="0.25">
      <c r="A38" s="353"/>
      <c r="B38" s="354"/>
      <c r="C38" s="219" t="s">
        <v>115</v>
      </c>
      <c r="D38" s="211" t="s">
        <v>73</v>
      </c>
      <c r="E38" s="234" t="s">
        <v>73</v>
      </c>
      <c r="F38" s="227" t="s">
        <v>73</v>
      </c>
      <c r="G38" s="227" t="s">
        <v>73</v>
      </c>
      <c r="H38" s="205" t="s">
        <v>73</v>
      </c>
      <c r="I38" s="233" t="s">
        <v>73</v>
      </c>
      <c r="J38" s="27"/>
      <c r="K38" s="81"/>
      <c r="L38" s="27"/>
      <c r="M38" s="159" t="s">
        <v>179</v>
      </c>
      <c r="N38" s="159" t="s">
        <v>255</v>
      </c>
      <c r="O38" s="386"/>
      <c r="P38" s="204" t="s">
        <v>87</v>
      </c>
      <c r="Q38" s="172"/>
      <c r="R38" s="172"/>
      <c r="AC38" s="1"/>
      <c r="AD38" s="1"/>
      <c r="AE38" s="1"/>
      <c r="AF38" s="1"/>
      <c r="AG38" s="1"/>
      <c r="AH38" s="1"/>
      <c r="AI38" s="1"/>
      <c r="AJ38" s="1"/>
      <c r="AK38" s="1"/>
      <c r="AL38" s="1"/>
      <c r="AM38" s="1"/>
      <c r="AN38" s="1"/>
      <c r="AO38" s="1"/>
      <c r="AP38" s="1"/>
      <c r="AQ38" s="1"/>
      <c r="AR38" s="1"/>
      <c r="AS38" s="1"/>
      <c r="AT38" s="1"/>
    </row>
    <row r="39" spans="1:46" ht="63" x14ac:dyDescent="0.25">
      <c r="A39" s="353"/>
      <c r="B39" s="354"/>
      <c r="C39" s="221" t="s">
        <v>114</v>
      </c>
      <c r="D39" s="211" t="s">
        <v>73</v>
      </c>
      <c r="E39" s="234" t="s">
        <v>73</v>
      </c>
      <c r="F39" s="227" t="s">
        <v>73</v>
      </c>
      <c r="G39" s="227" t="s">
        <v>73</v>
      </c>
      <c r="H39" s="205" t="s">
        <v>73</v>
      </c>
      <c r="I39" s="233" t="s">
        <v>73</v>
      </c>
      <c r="J39" s="27"/>
      <c r="K39" s="80"/>
      <c r="L39" s="27"/>
      <c r="M39" s="3" t="s">
        <v>179</v>
      </c>
      <c r="N39" s="159" t="s">
        <v>269</v>
      </c>
      <c r="O39" s="386"/>
      <c r="P39" s="204" t="s">
        <v>87</v>
      </c>
      <c r="Q39" s="172"/>
      <c r="R39" s="172"/>
      <c r="AC39" s="1"/>
      <c r="AD39" s="1"/>
      <c r="AE39" s="1"/>
      <c r="AF39" s="1"/>
      <c r="AG39" s="1"/>
      <c r="AH39" s="1"/>
      <c r="AI39" s="1"/>
      <c r="AJ39" s="1"/>
      <c r="AK39" s="1"/>
      <c r="AL39" s="1"/>
      <c r="AM39" s="1"/>
      <c r="AN39" s="1"/>
      <c r="AO39" s="1"/>
      <c r="AP39" s="1"/>
      <c r="AQ39" s="1"/>
      <c r="AR39" s="1"/>
      <c r="AS39" s="1"/>
      <c r="AT39" s="1"/>
    </row>
    <row r="40" spans="1:46" ht="45" x14ac:dyDescent="0.25">
      <c r="A40" s="353"/>
      <c r="B40" s="354"/>
      <c r="C40" s="220" t="s">
        <v>113</v>
      </c>
      <c r="D40" s="205" t="s">
        <v>73</v>
      </c>
      <c r="E40" s="227" t="s">
        <v>73</v>
      </c>
      <c r="F40" s="227" t="s">
        <v>73</v>
      </c>
      <c r="G40" s="227" t="s">
        <v>73</v>
      </c>
      <c r="H40" s="205" t="s">
        <v>73</v>
      </c>
      <c r="I40" s="227" t="s">
        <v>73</v>
      </c>
      <c r="J40" s="28"/>
      <c r="K40" s="80"/>
      <c r="L40" s="28"/>
      <c r="M40" s="3" t="s">
        <v>179</v>
      </c>
      <c r="N40" s="159" t="s">
        <v>166</v>
      </c>
      <c r="O40" s="387"/>
      <c r="P40" s="204" t="s">
        <v>87</v>
      </c>
      <c r="Q40" s="172"/>
      <c r="R40" s="172"/>
      <c r="AC40" s="1"/>
      <c r="AD40" s="1"/>
      <c r="AE40" s="1"/>
      <c r="AF40" s="1"/>
      <c r="AG40" s="1"/>
      <c r="AH40" s="1"/>
      <c r="AI40" s="1"/>
      <c r="AJ40" s="1"/>
      <c r="AK40" s="1"/>
      <c r="AL40" s="1"/>
      <c r="AM40" s="1"/>
      <c r="AN40" s="1"/>
      <c r="AO40" s="1"/>
      <c r="AP40" s="1"/>
      <c r="AQ40" s="1"/>
      <c r="AR40" s="1"/>
      <c r="AS40" s="1"/>
      <c r="AT40" s="1"/>
    </row>
    <row r="41" spans="1:46" ht="21" customHeight="1" x14ac:dyDescent="0.25">
      <c r="A41" s="177"/>
      <c r="B41" s="195"/>
      <c r="C41" s="83"/>
      <c r="D41" s="198"/>
      <c r="E41" s="198"/>
      <c r="F41" s="198"/>
      <c r="G41" s="199"/>
      <c r="H41" s="198"/>
      <c r="I41" s="199"/>
      <c r="J41" s="196"/>
      <c r="K41" s="183"/>
      <c r="L41" s="196"/>
      <c r="M41" s="200"/>
      <c r="N41" s="200"/>
      <c r="O41" s="201"/>
      <c r="P41" s="197"/>
      <c r="Q41" s="172"/>
      <c r="R41" s="172"/>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9" t="s">
        <v>41</v>
      </c>
      <c r="E42" s="8"/>
      <c r="F42" s="17"/>
      <c r="G42" s="11"/>
      <c r="H42" s="8"/>
      <c r="I42" s="6"/>
      <c r="J42" s="8"/>
      <c r="L42" s="8"/>
      <c r="M42" s="5"/>
      <c r="N42" s="5"/>
      <c r="O42" s="5"/>
      <c r="Q42" s="172"/>
      <c r="R42" s="172"/>
      <c r="AC42" s="1"/>
      <c r="AD42" s="1"/>
      <c r="AE42" s="1"/>
      <c r="AF42" s="1"/>
      <c r="AG42" s="1"/>
      <c r="AH42" s="1"/>
      <c r="AI42" s="1"/>
      <c r="AJ42" s="1"/>
      <c r="AK42" s="1"/>
      <c r="AL42" s="1"/>
      <c r="AM42" s="1"/>
      <c r="AN42" s="1"/>
      <c r="AO42" s="1"/>
      <c r="AP42" s="1"/>
      <c r="AQ42" s="1"/>
      <c r="AR42" s="1"/>
      <c r="AS42" s="1"/>
      <c r="AT42" s="1"/>
    </row>
    <row r="43" spans="1:46" ht="60" x14ac:dyDescent="0.25">
      <c r="A43" s="353" t="s">
        <v>3</v>
      </c>
      <c r="B43" s="354"/>
      <c r="C43" s="59" t="s">
        <v>4</v>
      </c>
      <c r="D43" s="209" t="s">
        <v>68</v>
      </c>
      <c r="E43" s="228" t="s">
        <v>68</v>
      </c>
      <c r="F43" s="227" t="s">
        <v>68</v>
      </c>
      <c r="G43" s="227" t="s">
        <v>68</v>
      </c>
      <c r="H43" s="205" t="s">
        <v>68</v>
      </c>
      <c r="I43" s="228" t="s">
        <v>68</v>
      </c>
      <c r="J43" s="164"/>
      <c r="K43" s="165"/>
      <c r="L43" s="164"/>
      <c r="M43" s="3" t="s">
        <v>85</v>
      </c>
      <c r="N43" s="29" t="s">
        <v>85</v>
      </c>
      <c r="O43" s="252" t="s">
        <v>225</v>
      </c>
      <c r="P43" s="204" t="s">
        <v>24</v>
      </c>
      <c r="Q43" s="172"/>
      <c r="R43" s="172"/>
      <c r="AC43" s="1"/>
      <c r="AD43" s="1"/>
      <c r="AE43" s="1"/>
      <c r="AF43" s="1"/>
      <c r="AG43" s="1"/>
      <c r="AH43" s="1"/>
      <c r="AI43" s="1"/>
      <c r="AJ43" s="1"/>
      <c r="AK43" s="1"/>
      <c r="AL43" s="1"/>
      <c r="AM43" s="1"/>
      <c r="AN43" s="1"/>
      <c r="AO43" s="1"/>
      <c r="AP43" s="1"/>
      <c r="AQ43" s="1"/>
      <c r="AR43" s="1"/>
      <c r="AS43" s="1"/>
      <c r="AT43" s="1"/>
    </row>
    <row r="44" spans="1:46" ht="30" customHeight="1" x14ac:dyDescent="0.25">
      <c r="A44" s="353"/>
      <c r="B44" s="354"/>
      <c r="C44" s="83" t="s">
        <v>10</v>
      </c>
      <c r="D44" s="209" t="s">
        <v>68</v>
      </c>
      <c r="E44" s="228" t="s">
        <v>68</v>
      </c>
      <c r="F44" s="227" t="s">
        <v>68</v>
      </c>
      <c r="G44" s="227" t="s">
        <v>68</v>
      </c>
      <c r="H44" s="205" t="s">
        <v>68</v>
      </c>
      <c r="I44" s="228" t="s">
        <v>68</v>
      </c>
      <c r="J44" s="164"/>
      <c r="K44" s="165"/>
      <c r="L44" s="164"/>
      <c r="M44" s="3" t="s">
        <v>85</v>
      </c>
      <c r="N44" s="29" t="s">
        <v>85</v>
      </c>
      <c r="O44" s="252" t="s">
        <v>162</v>
      </c>
      <c r="P44" s="204" t="s">
        <v>197</v>
      </c>
      <c r="Q44" s="172"/>
      <c r="R44" s="172"/>
      <c r="AC44" s="1"/>
      <c r="AD44" s="1"/>
      <c r="AE44" s="1"/>
      <c r="AF44" s="1"/>
      <c r="AG44" s="1"/>
      <c r="AH44" s="1"/>
      <c r="AI44" s="1"/>
      <c r="AJ44" s="1"/>
      <c r="AK44" s="1"/>
      <c r="AL44" s="1"/>
      <c r="AM44" s="1"/>
      <c r="AN44" s="1"/>
      <c r="AO44" s="1"/>
      <c r="AP44" s="1"/>
      <c r="AQ44" s="1"/>
      <c r="AR44" s="1"/>
      <c r="AS44" s="1"/>
      <c r="AT44" s="1"/>
    </row>
    <row r="45" spans="1:46" ht="47.25" customHeight="1" x14ac:dyDescent="0.25">
      <c r="A45" s="353"/>
      <c r="B45" s="354"/>
      <c r="C45" s="305" t="str">
        <f>C60</f>
        <v>Others Quota</v>
      </c>
      <c r="D45" s="205" t="s">
        <v>85</v>
      </c>
      <c r="E45" s="227" t="s">
        <v>85</v>
      </c>
      <c r="F45" s="227" t="s">
        <v>85</v>
      </c>
      <c r="G45" s="227" t="s">
        <v>85</v>
      </c>
      <c r="H45" s="205" t="s">
        <v>85</v>
      </c>
      <c r="I45" s="227" t="s">
        <v>85</v>
      </c>
      <c r="J45" s="306"/>
      <c r="K45" s="166"/>
      <c r="L45" s="306"/>
      <c r="M45" s="3" t="s">
        <v>85</v>
      </c>
      <c r="N45" s="203" t="s">
        <v>85</v>
      </c>
      <c r="O45" s="252" t="s">
        <v>226</v>
      </c>
      <c r="P45" s="307" t="s">
        <v>169</v>
      </c>
      <c r="Q45" s="172"/>
      <c r="R45" s="172"/>
      <c r="AC45" s="1"/>
      <c r="AD45" s="1"/>
      <c r="AE45" s="1"/>
      <c r="AF45" s="1"/>
      <c r="AG45" s="1"/>
      <c r="AH45" s="1"/>
      <c r="AI45" s="1"/>
      <c r="AJ45" s="1"/>
      <c r="AK45" s="1"/>
      <c r="AL45" s="1"/>
      <c r="AM45" s="1"/>
      <c r="AN45" s="1"/>
      <c r="AO45" s="1"/>
      <c r="AP45" s="1"/>
      <c r="AQ45" s="1"/>
      <c r="AR45" s="1"/>
      <c r="AS45" s="1"/>
      <c r="AT45" s="1"/>
    </row>
    <row r="46" spans="1:46" ht="30" x14ac:dyDescent="0.25">
      <c r="A46" s="353"/>
      <c r="B46" s="354"/>
      <c r="C46" s="305" t="s">
        <v>278</v>
      </c>
      <c r="D46" s="209" t="s">
        <v>73</v>
      </c>
      <c r="E46" s="228" t="s">
        <v>73</v>
      </c>
      <c r="F46" s="228" t="s">
        <v>73</v>
      </c>
      <c r="G46" s="231" t="s">
        <v>73</v>
      </c>
      <c r="H46" s="209" t="s">
        <v>73</v>
      </c>
      <c r="I46" s="231" t="s">
        <v>389</v>
      </c>
      <c r="J46" s="306"/>
      <c r="K46" s="166"/>
      <c r="L46" s="306"/>
      <c r="M46" s="3" t="s">
        <v>85</v>
      </c>
      <c r="N46" s="203" t="s">
        <v>371</v>
      </c>
      <c r="O46" s="251" t="s">
        <v>253</v>
      </c>
      <c r="P46" s="308" t="s">
        <v>169</v>
      </c>
      <c r="Q46" s="172"/>
      <c r="R46" s="172"/>
      <c r="AC46" s="1"/>
      <c r="AD46" s="1"/>
      <c r="AE46" s="1"/>
      <c r="AF46" s="1"/>
      <c r="AG46" s="1"/>
      <c r="AH46" s="1"/>
      <c r="AI46" s="1"/>
      <c r="AJ46" s="1"/>
      <c r="AK46" s="1"/>
      <c r="AL46" s="1"/>
      <c r="AM46" s="1"/>
      <c r="AN46" s="1"/>
      <c r="AO46" s="1"/>
      <c r="AP46" s="1"/>
      <c r="AQ46" s="1"/>
      <c r="AR46" s="1"/>
      <c r="AS46" s="1"/>
      <c r="AT46" s="1"/>
    </row>
    <row r="47" spans="1:46" ht="66.75" customHeight="1" x14ac:dyDescent="0.25">
      <c r="A47" s="353"/>
      <c r="B47" s="354"/>
      <c r="C47" s="309" t="str">
        <f>C61</f>
        <v>Remove TAC</v>
      </c>
      <c r="D47" s="205" t="s">
        <v>73</v>
      </c>
      <c r="E47" s="227" t="s">
        <v>73</v>
      </c>
      <c r="F47" s="227" t="s">
        <v>73</v>
      </c>
      <c r="G47" s="227" t="s">
        <v>73</v>
      </c>
      <c r="H47" s="205" t="s">
        <v>73</v>
      </c>
      <c r="I47" s="227" t="s">
        <v>73</v>
      </c>
      <c r="J47" s="306"/>
      <c r="K47" s="310"/>
      <c r="L47" s="306"/>
      <c r="M47" s="3" t="s">
        <v>85</v>
      </c>
      <c r="N47" s="159" t="s">
        <v>164</v>
      </c>
      <c r="O47" s="252" t="s">
        <v>227</v>
      </c>
      <c r="P47" s="307" t="s">
        <v>169</v>
      </c>
      <c r="Q47" s="172"/>
      <c r="R47" s="172"/>
      <c r="AC47" s="1"/>
      <c r="AD47" s="1"/>
      <c r="AE47" s="1"/>
      <c r="AF47" s="1"/>
      <c r="AG47" s="1"/>
      <c r="AH47" s="1"/>
      <c r="AI47" s="1"/>
      <c r="AJ47" s="1"/>
      <c r="AK47" s="1"/>
      <c r="AL47" s="1"/>
      <c r="AM47" s="1"/>
      <c r="AN47" s="1"/>
      <c r="AO47" s="1"/>
      <c r="AP47" s="1"/>
      <c r="AQ47" s="1"/>
      <c r="AR47" s="1"/>
      <c r="AS47" s="1"/>
      <c r="AT47" s="1"/>
    </row>
    <row r="48" spans="1:46" ht="66.75" customHeight="1" x14ac:dyDescent="0.25">
      <c r="A48" s="353"/>
      <c r="B48" s="354"/>
      <c r="C48" s="59" t="s">
        <v>163</v>
      </c>
      <c r="D48" s="205" t="s">
        <v>73</v>
      </c>
      <c r="E48" s="227" t="s">
        <v>73</v>
      </c>
      <c r="F48" s="227" t="s">
        <v>73</v>
      </c>
      <c r="G48" s="227" t="s">
        <v>73</v>
      </c>
      <c r="H48" s="205" t="s">
        <v>73</v>
      </c>
      <c r="I48" s="227" t="s">
        <v>73</v>
      </c>
      <c r="J48" s="164"/>
      <c r="K48" s="165"/>
      <c r="L48" s="164"/>
      <c r="M48" s="3" t="s">
        <v>85</v>
      </c>
      <c r="N48" s="159" t="s">
        <v>256</v>
      </c>
      <c r="O48" s="252" t="s">
        <v>228</v>
      </c>
      <c r="P48" s="204" t="s">
        <v>169</v>
      </c>
      <c r="Q48" s="172"/>
      <c r="R48" s="172"/>
      <c r="AC48" s="1"/>
      <c r="AD48" s="1"/>
      <c r="AE48" s="1"/>
      <c r="AF48" s="1"/>
      <c r="AG48" s="1"/>
      <c r="AH48" s="1"/>
      <c r="AI48" s="1"/>
      <c r="AJ48" s="1"/>
      <c r="AK48" s="1"/>
      <c r="AL48" s="1"/>
      <c r="AM48" s="1"/>
      <c r="AN48" s="1"/>
      <c r="AO48" s="1"/>
      <c r="AP48" s="1"/>
      <c r="AQ48" s="1"/>
      <c r="AR48" s="1"/>
      <c r="AS48" s="1"/>
      <c r="AT48" s="1"/>
    </row>
    <row r="49" spans="1:46" ht="45" x14ac:dyDescent="0.25">
      <c r="A49" s="353"/>
      <c r="B49" s="354"/>
      <c r="C49" s="59" t="s">
        <v>378</v>
      </c>
      <c r="D49" s="205" t="s">
        <v>73</v>
      </c>
      <c r="E49" s="227" t="s">
        <v>73</v>
      </c>
      <c r="F49" s="227" t="s">
        <v>73</v>
      </c>
      <c r="G49" s="227" t="s">
        <v>73</v>
      </c>
      <c r="H49" s="205" t="s">
        <v>73</v>
      </c>
      <c r="I49" s="227" t="s">
        <v>73</v>
      </c>
      <c r="J49" s="164"/>
      <c r="K49" s="165"/>
      <c r="L49" s="164"/>
      <c r="M49" s="3" t="s">
        <v>85</v>
      </c>
      <c r="N49" s="159" t="s">
        <v>379</v>
      </c>
      <c r="O49" s="252" t="s">
        <v>380</v>
      </c>
      <c r="P49" s="204" t="s">
        <v>169</v>
      </c>
      <c r="Q49" s="172"/>
      <c r="R49" s="172"/>
      <c r="AC49" s="1"/>
      <c r="AD49" s="1"/>
      <c r="AE49" s="1"/>
      <c r="AF49" s="1"/>
      <c r="AG49" s="1"/>
      <c r="AH49" s="1"/>
      <c r="AI49" s="1"/>
      <c r="AJ49" s="1"/>
      <c r="AK49" s="1"/>
      <c r="AL49" s="1"/>
      <c r="AM49" s="1"/>
      <c r="AN49" s="1"/>
      <c r="AO49" s="1"/>
      <c r="AP49" s="1"/>
      <c r="AQ49" s="1"/>
      <c r="AR49" s="1"/>
      <c r="AS49" s="1"/>
      <c r="AT49" s="1"/>
    </row>
    <row r="50" spans="1:46" ht="18.75" x14ac:dyDescent="0.25">
      <c r="A50" s="1"/>
      <c r="B50" s="1"/>
      <c r="C50" s="1"/>
      <c r="D50" s="1"/>
      <c r="E50" s="1"/>
      <c r="F50" s="6"/>
      <c r="G50" s="122"/>
      <c r="H50" s="1"/>
      <c r="I50" s="6"/>
      <c r="J50" s="1"/>
      <c r="K50" s="6"/>
      <c r="L50" s="1"/>
      <c r="M50" s="5"/>
      <c r="N50" s="5"/>
      <c r="O50" s="5"/>
      <c r="P50" s="17"/>
      <c r="Q50" s="172"/>
      <c r="R50" s="172"/>
      <c r="AC50" s="1"/>
      <c r="AD50" s="1"/>
      <c r="AE50" s="1"/>
      <c r="AF50" s="1"/>
      <c r="AG50" s="1"/>
      <c r="AH50" s="1"/>
      <c r="AI50" s="1"/>
      <c r="AJ50" s="1"/>
      <c r="AK50" s="1"/>
      <c r="AL50" s="1"/>
      <c r="AM50" s="1"/>
      <c r="AN50" s="1"/>
      <c r="AO50" s="1"/>
      <c r="AP50" s="1"/>
      <c r="AQ50" s="1"/>
      <c r="AR50" s="1"/>
      <c r="AS50" s="1"/>
      <c r="AT50" s="1"/>
    </row>
    <row r="51" spans="1:46" ht="34.5" customHeight="1" x14ac:dyDescent="0.25">
      <c r="A51" s="1"/>
      <c r="B51" s="1"/>
      <c r="C51" s="79" t="s">
        <v>38</v>
      </c>
      <c r="D51" s="70" t="s">
        <v>40</v>
      </c>
      <c r="E51" s="37"/>
      <c r="F51" s="7"/>
      <c r="G51" s="121"/>
      <c r="H51" s="37"/>
      <c r="I51" s="7"/>
      <c r="J51" s="37"/>
      <c r="L51" s="37"/>
      <c r="M51" s="5"/>
      <c r="N51" s="5"/>
      <c r="O51" s="5"/>
      <c r="P51" s="17"/>
      <c r="Q51" s="172"/>
      <c r="R51" s="172"/>
      <c r="AC51" s="1"/>
      <c r="AD51" s="1"/>
      <c r="AE51" s="1"/>
      <c r="AF51" s="1"/>
      <c r="AG51" s="1"/>
      <c r="AH51" s="1"/>
      <c r="AI51" s="1"/>
      <c r="AJ51" s="1"/>
      <c r="AK51" s="1"/>
      <c r="AL51" s="1"/>
      <c r="AM51" s="1"/>
      <c r="AN51" s="1"/>
      <c r="AO51" s="1"/>
      <c r="AP51" s="1"/>
      <c r="AQ51" s="1"/>
      <c r="AR51" s="1"/>
      <c r="AS51" s="1"/>
      <c r="AT51" s="1"/>
    </row>
    <row r="52" spans="1:46" ht="45" x14ac:dyDescent="0.25">
      <c r="A52" s="353" t="s">
        <v>2</v>
      </c>
      <c r="B52" s="354"/>
      <c r="C52" s="57" t="s">
        <v>14</v>
      </c>
      <c r="D52" s="211" t="s">
        <v>69</v>
      </c>
      <c r="E52" s="234" t="s">
        <v>69</v>
      </c>
      <c r="F52" s="227" t="s">
        <v>69</v>
      </c>
      <c r="G52" s="227" t="s">
        <v>69</v>
      </c>
      <c r="H52" s="205" t="s">
        <v>69</v>
      </c>
      <c r="I52" s="228" t="s">
        <v>69</v>
      </c>
      <c r="J52" s="163"/>
      <c r="K52" s="165"/>
      <c r="L52" s="163"/>
      <c r="M52" s="3" t="s">
        <v>85</v>
      </c>
      <c r="N52" s="203" t="s">
        <v>229</v>
      </c>
      <c r="O52" s="252" t="s">
        <v>334</v>
      </c>
      <c r="P52" s="204" t="s">
        <v>24</v>
      </c>
      <c r="Q52" s="172"/>
      <c r="R52" s="172"/>
      <c r="AC52" s="1"/>
      <c r="AD52" s="1"/>
      <c r="AE52" s="1"/>
      <c r="AF52" s="1"/>
      <c r="AG52" s="1"/>
      <c r="AH52" s="1"/>
      <c r="AI52" s="1"/>
      <c r="AJ52" s="1"/>
      <c r="AK52" s="1"/>
      <c r="AL52" s="1"/>
      <c r="AM52" s="1"/>
      <c r="AN52" s="1"/>
      <c r="AO52" s="1"/>
      <c r="AP52" s="1"/>
      <c r="AQ52" s="1"/>
      <c r="AR52" s="1"/>
      <c r="AS52" s="1"/>
      <c r="AT52" s="1"/>
    </row>
    <row r="53" spans="1:46" s="1" customFormat="1" ht="30" x14ac:dyDescent="0.25">
      <c r="A53" s="353"/>
      <c r="B53" s="354"/>
      <c r="C53" s="63" t="s">
        <v>30</v>
      </c>
      <c r="D53" s="205" t="s">
        <v>196</v>
      </c>
      <c r="E53" s="227" t="s">
        <v>196</v>
      </c>
      <c r="F53" s="227" t="s">
        <v>196</v>
      </c>
      <c r="G53" s="227" t="s">
        <v>196</v>
      </c>
      <c r="H53" s="205" t="s">
        <v>196</v>
      </c>
      <c r="I53" s="227" t="s">
        <v>196</v>
      </c>
      <c r="J53" s="163"/>
      <c r="K53" s="166"/>
      <c r="L53" s="163"/>
      <c r="M53" s="3" t="s">
        <v>85</v>
      </c>
      <c r="N53" s="159" t="s">
        <v>156</v>
      </c>
      <c r="O53" s="285" t="s">
        <v>264</v>
      </c>
      <c r="P53" s="204" t="s">
        <v>24</v>
      </c>
      <c r="Q53" s="172"/>
      <c r="R53" s="172"/>
    </row>
    <row r="54" spans="1:46" s="1" customFormat="1" ht="21" x14ac:dyDescent="0.35">
      <c r="A54" s="353"/>
      <c r="B54" s="354"/>
      <c r="C54" s="216" t="s">
        <v>31</v>
      </c>
      <c r="D54" s="211" t="s">
        <v>68</v>
      </c>
      <c r="E54" s="234" t="s">
        <v>68</v>
      </c>
      <c r="F54" s="234" t="s">
        <v>68</v>
      </c>
      <c r="G54" s="234" t="s">
        <v>68</v>
      </c>
      <c r="H54" s="211" t="s">
        <v>68</v>
      </c>
      <c r="I54" s="233" t="s">
        <v>68</v>
      </c>
      <c r="J54" s="163"/>
      <c r="K54" s="217"/>
      <c r="L54" s="163"/>
      <c r="M54" s="3" t="s">
        <v>85</v>
      </c>
      <c r="N54" s="267" t="s">
        <v>85</v>
      </c>
      <c r="O54" s="293" t="s">
        <v>167</v>
      </c>
      <c r="P54" s="204" t="s">
        <v>24</v>
      </c>
      <c r="Q54" s="172"/>
      <c r="R54" s="172"/>
    </row>
    <row r="55" spans="1:46" s="1" customFormat="1" ht="75" x14ac:dyDescent="0.25">
      <c r="A55" s="353"/>
      <c r="B55" s="354"/>
      <c r="C55" s="61" t="s">
        <v>168</v>
      </c>
      <c r="D55" s="205" t="s">
        <v>73</v>
      </c>
      <c r="E55" s="227" t="s">
        <v>73</v>
      </c>
      <c r="F55" s="227" t="s">
        <v>73</v>
      </c>
      <c r="G55" s="227" t="s">
        <v>73</v>
      </c>
      <c r="H55" s="205" t="s">
        <v>73</v>
      </c>
      <c r="I55" s="227" t="s">
        <v>73</v>
      </c>
      <c r="J55" s="40"/>
      <c r="K55" s="165"/>
      <c r="L55" s="40"/>
      <c r="M55" s="3" t="s">
        <v>85</v>
      </c>
      <c r="N55" s="159" t="s">
        <v>259</v>
      </c>
      <c r="O55" s="285" t="s">
        <v>230</v>
      </c>
      <c r="P55" s="307" t="s">
        <v>169</v>
      </c>
      <c r="Q55" s="172"/>
      <c r="R55" s="172"/>
    </row>
    <row r="56" spans="1:46" ht="21.75" thickBot="1" x14ac:dyDescent="0.3">
      <c r="A56" s="1"/>
      <c r="B56" s="1"/>
      <c r="C56" s="4"/>
      <c r="D56" s="4"/>
      <c r="E56" s="4"/>
      <c r="F56" s="6"/>
      <c r="G56" s="16"/>
      <c r="H56" s="4"/>
      <c r="I56" s="6"/>
      <c r="J56" s="4"/>
      <c r="K56" s="16"/>
      <c r="L56" s="4"/>
      <c r="M56" s="5"/>
      <c r="N56" s="5"/>
      <c r="O56" s="16"/>
      <c r="Q56" s="172"/>
      <c r="R56" s="172"/>
      <c r="AC56" s="1"/>
      <c r="AD56" s="1"/>
      <c r="AE56" s="1"/>
      <c r="AF56" s="1"/>
      <c r="AG56" s="1"/>
      <c r="AH56" s="1"/>
      <c r="AI56" s="1"/>
      <c r="AJ56" s="1"/>
      <c r="AK56" s="1"/>
      <c r="AL56" s="1"/>
      <c r="AM56" s="1"/>
      <c r="AN56" s="1"/>
      <c r="AO56" s="1"/>
      <c r="AP56" s="1"/>
      <c r="AQ56" s="1"/>
      <c r="AR56" s="1"/>
      <c r="AS56" s="1"/>
      <c r="AT56" s="1"/>
    </row>
    <row r="57" spans="1:46" ht="171" customHeight="1" thickBot="1" x14ac:dyDescent="0.3">
      <c r="A57" s="348" t="s">
        <v>246</v>
      </c>
      <c r="B57" s="349"/>
      <c r="C57" s="349"/>
      <c r="D57" s="355" t="s">
        <v>323</v>
      </c>
      <c r="E57" s="349"/>
      <c r="F57" s="349"/>
      <c r="G57" s="349"/>
      <c r="H57" s="349"/>
      <c r="I57" s="356"/>
      <c r="J57" s="123"/>
      <c r="K57" s="111"/>
      <c r="L57" s="176"/>
      <c r="M57" s="32"/>
      <c r="N57" s="32"/>
      <c r="O57" s="32"/>
      <c r="P57" s="32"/>
      <c r="Q57" s="345"/>
      <c r="R57" s="345"/>
      <c r="AC57" s="1"/>
      <c r="AD57" s="1"/>
      <c r="AE57" s="1"/>
      <c r="AF57" s="1"/>
      <c r="AG57" s="1"/>
      <c r="AH57" s="1"/>
      <c r="AI57" s="1"/>
      <c r="AJ57" s="1"/>
      <c r="AK57" s="1"/>
      <c r="AL57" s="1"/>
      <c r="AM57" s="1"/>
      <c r="AN57" s="1"/>
      <c r="AO57" s="1"/>
      <c r="AP57" s="1"/>
      <c r="AQ57" s="1"/>
      <c r="AR57" s="1"/>
      <c r="AS57" s="1"/>
      <c r="AT57" s="1"/>
    </row>
    <row r="58" spans="1:46" ht="23.25" hidden="1" x14ac:dyDescent="0.35">
      <c r="A58" s="19"/>
      <c r="B58" s="20"/>
      <c r="C58" s="6"/>
      <c r="D58" s="6"/>
      <c r="E58" s="6"/>
      <c r="F58" s="5"/>
      <c r="G58" s="120"/>
      <c r="H58" s="6"/>
      <c r="I58" s="5"/>
      <c r="J58" s="6"/>
      <c r="K58" s="5"/>
      <c r="L58" s="6"/>
      <c r="M58" s="5"/>
      <c r="N58" s="5"/>
      <c r="O58" s="5"/>
      <c r="Q58" s="172"/>
      <c r="R58" s="172"/>
      <c r="AC58" s="1"/>
      <c r="AD58" s="1"/>
      <c r="AE58" s="1"/>
      <c r="AF58" s="1"/>
      <c r="AG58" s="1"/>
      <c r="AH58" s="1"/>
      <c r="AI58" s="1"/>
      <c r="AJ58" s="1"/>
      <c r="AK58" s="1"/>
      <c r="AL58" s="1"/>
      <c r="AM58" s="1"/>
      <c r="AN58" s="1"/>
      <c r="AO58" s="1"/>
      <c r="AP58" s="1"/>
      <c r="AQ58" s="1"/>
      <c r="AR58" s="1"/>
      <c r="AS58" s="1"/>
      <c r="AT58" s="1"/>
    </row>
    <row r="59" spans="1:46" ht="21" hidden="1" x14ac:dyDescent="0.25">
      <c r="A59" s="1"/>
      <c r="B59" s="1"/>
      <c r="C59" s="17"/>
      <c r="D59" s="71" t="s">
        <v>39</v>
      </c>
      <c r="E59" s="17"/>
      <c r="F59" s="7"/>
      <c r="G59" s="121"/>
      <c r="H59" s="17"/>
      <c r="I59" s="7"/>
      <c r="J59" s="17"/>
      <c r="L59" s="17"/>
      <c r="M59" s="5"/>
      <c r="N59" s="5"/>
      <c r="O59" s="17"/>
      <c r="Q59" s="172"/>
      <c r="R59" s="172"/>
      <c r="AC59" s="1"/>
      <c r="AD59" s="1"/>
      <c r="AE59" s="1"/>
      <c r="AF59" s="1"/>
      <c r="AG59" s="1"/>
      <c r="AH59" s="1"/>
      <c r="AI59" s="1"/>
      <c r="AJ59" s="1"/>
      <c r="AK59" s="1"/>
      <c r="AL59" s="1"/>
      <c r="AM59" s="1"/>
      <c r="AN59" s="1"/>
      <c r="AO59" s="1"/>
      <c r="AP59" s="1"/>
      <c r="AQ59" s="1"/>
      <c r="AR59" s="1"/>
      <c r="AS59" s="1"/>
      <c r="AT59" s="1"/>
    </row>
    <row r="60" spans="1:46" ht="21" hidden="1" customHeight="1" x14ac:dyDescent="0.25">
      <c r="A60" s="346" t="s">
        <v>32</v>
      </c>
      <c r="B60" s="347"/>
      <c r="C60" s="42" t="s">
        <v>11</v>
      </c>
      <c r="D60" s="13" t="s">
        <v>70</v>
      </c>
      <c r="E60" s="13" t="s">
        <v>70</v>
      </c>
      <c r="F60" s="153" t="s">
        <v>70</v>
      </c>
      <c r="G60" s="43"/>
      <c r="H60" s="153" t="s">
        <v>70</v>
      </c>
      <c r="I60" s="45"/>
      <c r="J60" s="13"/>
      <c r="K60" s="80"/>
      <c r="L60" s="13"/>
      <c r="M60" s="15"/>
      <c r="N60" s="30"/>
      <c r="P60" s="68"/>
      <c r="Q60" s="172"/>
      <c r="R60" s="172"/>
      <c r="AC60" s="1"/>
      <c r="AD60" s="1"/>
      <c r="AE60" s="1"/>
      <c r="AF60" s="1"/>
      <c r="AG60" s="1"/>
      <c r="AH60" s="1"/>
      <c r="AI60" s="1"/>
      <c r="AJ60" s="1"/>
      <c r="AK60" s="1"/>
      <c r="AL60" s="1"/>
      <c r="AM60" s="1"/>
      <c r="AN60" s="1"/>
      <c r="AO60" s="1"/>
      <c r="AP60" s="1"/>
      <c r="AQ60" s="1"/>
      <c r="AR60" s="1"/>
      <c r="AS60" s="1"/>
      <c r="AT60" s="1"/>
    </row>
    <row r="61" spans="1:46" ht="21" hidden="1" customHeight="1" x14ac:dyDescent="0.25">
      <c r="A61" s="346"/>
      <c r="B61" s="347"/>
      <c r="C61" s="59" t="s">
        <v>5</v>
      </c>
      <c r="D61" s="38"/>
      <c r="E61" s="38"/>
      <c r="F61" s="77"/>
      <c r="G61" s="44"/>
      <c r="H61" s="153"/>
      <c r="I61" s="118"/>
      <c r="J61" s="38"/>
      <c r="K61" s="81"/>
      <c r="L61" s="38"/>
      <c r="M61" s="21"/>
      <c r="N61" s="31"/>
      <c r="O61" s="2"/>
      <c r="P61" s="68"/>
      <c r="Q61" s="172"/>
      <c r="R61" s="172"/>
      <c r="AC61" s="1"/>
      <c r="AD61" s="1"/>
      <c r="AE61" s="1"/>
      <c r="AF61" s="1"/>
      <c r="AG61" s="1"/>
      <c r="AH61" s="1"/>
      <c r="AI61" s="1"/>
      <c r="AJ61" s="1"/>
      <c r="AK61" s="1"/>
      <c r="AL61" s="1"/>
      <c r="AM61" s="1"/>
      <c r="AN61" s="1"/>
      <c r="AO61" s="1"/>
      <c r="AP61" s="1"/>
      <c r="AQ61" s="1"/>
      <c r="AR61" s="1"/>
      <c r="AS61" s="1"/>
      <c r="AT61" s="1"/>
    </row>
    <row r="62" spans="1:46" ht="21" hidden="1" customHeight="1" x14ac:dyDescent="0.25">
      <c r="A62" s="346"/>
      <c r="B62" s="347"/>
      <c r="C62" s="59" t="s">
        <v>6</v>
      </c>
      <c r="D62" s="12"/>
      <c r="E62" s="12"/>
      <c r="F62" s="153"/>
      <c r="G62" s="43"/>
      <c r="H62" s="153"/>
      <c r="I62" s="119"/>
      <c r="J62" s="12"/>
      <c r="K62" s="80"/>
      <c r="L62" s="12"/>
      <c r="M62" s="15"/>
      <c r="N62" s="30"/>
      <c r="O62" s="18"/>
      <c r="P62" s="68"/>
      <c r="Q62" s="172"/>
      <c r="R62" s="172"/>
      <c r="AC62" s="1"/>
      <c r="AD62" s="1"/>
      <c r="AE62" s="1"/>
      <c r="AF62" s="1"/>
      <c r="AG62" s="1"/>
      <c r="AH62" s="1"/>
      <c r="AI62" s="1"/>
      <c r="AJ62" s="1"/>
      <c r="AK62" s="1"/>
      <c r="AL62" s="1"/>
      <c r="AM62" s="1"/>
      <c r="AN62" s="1"/>
      <c r="AO62" s="1"/>
      <c r="AP62" s="1"/>
      <c r="AQ62" s="1"/>
      <c r="AR62" s="1"/>
      <c r="AS62" s="1"/>
      <c r="AT62" s="1"/>
    </row>
    <row r="63" spans="1:46" ht="21" hidden="1" customHeight="1" x14ac:dyDescent="0.3">
      <c r="A63" s="346"/>
      <c r="B63" s="347"/>
      <c r="C63" s="42" t="s">
        <v>16</v>
      </c>
      <c r="D63" s="39"/>
      <c r="E63" s="39"/>
      <c r="F63" s="153"/>
      <c r="G63" s="44"/>
      <c r="H63" s="153"/>
      <c r="I63" s="45"/>
      <c r="J63" s="39"/>
      <c r="K63" s="80"/>
      <c r="L63" s="39"/>
      <c r="M63" s="15"/>
      <c r="N63" s="15"/>
      <c r="O63" s="170"/>
      <c r="P63" s="168"/>
      <c r="Q63" s="172"/>
      <c r="R63" s="172"/>
      <c r="AC63" s="1"/>
      <c r="AD63" s="1"/>
      <c r="AE63" s="1"/>
      <c r="AF63" s="1"/>
      <c r="AG63" s="1"/>
      <c r="AH63" s="1"/>
      <c r="AI63" s="1"/>
      <c r="AJ63" s="1"/>
      <c r="AK63" s="1"/>
      <c r="AL63" s="1"/>
      <c r="AM63" s="1"/>
      <c r="AN63" s="1"/>
      <c r="AO63" s="1"/>
      <c r="AP63" s="1"/>
      <c r="AQ63" s="1"/>
      <c r="AR63" s="1"/>
      <c r="AS63" s="1"/>
      <c r="AT63" s="1"/>
    </row>
    <row r="64" spans="1:46" ht="21" hidden="1" customHeight="1" x14ac:dyDescent="0.3">
      <c r="A64" s="346"/>
      <c r="B64" s="347"/>
      <c r="C64" s="61" t="s">
        <v>15</v>
      </c>
      <c r="D64" s="24"/>
      <c r="E64" s="24"/>
      <c r="F64" s="153"/>
      <c r="G64" s="43"/>
      <c r="H64" s="153"/>
      <c r="I64" s="45"/>
      <c r="J64" s="24"/>
      <c r="K64" s="80"/>
      <c r="L64" s="24"/>
      <c r="M64" s="15"/>
      <c r="N64" s="15"/>
      <c r="O64" s="170"/>
      <c r="P64" s="168"/>
      <c r="Q64" s="172"/>
      <c r="R64" s="172"/>
      <c r="AC64" s="1"/>
      <c r="AD64" s="1"/>
      <c r="AE64" s="1"/>
      <c r="AF64" s="1"/>
      <c r="AG64" s="1"/>
      <c r="AH64" s="1"/>
      <c r="AI64" s="1"/>
      <c r="AJ64" s="1"/>
      <c r="AK64" s="1"/>
      <c r="AL64" s="1"/>
      <c r="AM64" s="1"/>
      <c r="AN64" s="1"/>
      <c r="AO64" s="1"/>
      <c r="AP64" s="1"/>
      <c r="AQ64" s="1"/>
      <c r="AR64" s="1"/>
      <c r="AS64" s="1"/>
      <c r="AT64" s="1"/>
    </row>
    <row r="65" spans="1:46" ht="21" hidden="1" customHeight="1" x14ac:dyDescent="0.3">
      <c r="A65" s="346"/>
      <c r="B65" s="347"/>
      <c r="C65" s="58"/>
      <c r="D65" s="25"/>
      <c r="E65" s="25"/>
      <c r="F65" s="77"/>
      <c r="G65" s="43"/>
      <c r="H65" s="153"/>
      <c r="I65" s="45"/>
      <c r="J65" s="25"/>
      <c r="K65" s="81"/>
      <c r="L65" s="25"/>
      <c r="M65" s="15"/>
      <c r="N65" s="30"/>
      <c r="O65" s="170"/>
      <c r="P65" s="168"/>
      <c r="Q65" s="172"/>
      <c r="R65" s="172"/>
      <c r="AC65" s="1"/>
      <c r="AD65" s="1"/>
      <c r="AE65" s="1"/>
      <c r="AF65" s="1"/>
      <c r="AG65" s="1"/>
      <c r="AH65" s="1"/>
      <c r="AI65" s="1"/>
      <c r="AJ65" s="1"/>
      <c r="AK65" s="1"/>
      <c r="AL65" s="1"/>
      <c r="AM65" s="1"/>
      <c r="AN65" s="1"/>
      <c r="AO65" s="1"/>
      <c r="AP65" s="1"/>
      <c r="AQ65" s="1"/>
      <c r="AR65" s="1"/>
      <c r="AS65" s="1"/>
      <c r="AT65" s="1"/>
    </row>
    <row r="66" spans="1:46" ht="21.75" hidden="1" thickBot="1" x14ac:dyDescent="0.3">
      <c r="A66" s="22"/>
      <c r="B66" s="22"/>
      <c r="C66" s="23"/>
      <c r="D66" s="6"/>
      <c r="E66" s="6"/>
      <c r="F66" s="6"/>
      <c r="G66" s="23"/>
      <c r="H66" s="23"/>
      <c r="I66" s="23"/>
      <c r="J66" s="23"/>
      <c r="K66" s="23"/>
      <c r="L66" s="23"/>
      <c r="M66" s="16"/>
      <c r="N66" s="16"/>
      <c r="O66" s="160" t="s">
        <v>71</v>
      </c>
      <c r="Q66" s="172"/>
      <c r="R66" s="172"/>
      <c r="AC66" s="1"/>
      <c r="AD66" s="1"/>
      <c r="AE66" s="1"/>
      <c r="AF66" s="1"/>
      <c r="AG66" s="1"/>
      <c r="AH66" s="1"/>
      <c r="AI66" s="1"/>
      <c r="AJ66" s="1"/>
      <c r="AK66" s="1"/>
      <c r="AL66" s="1"/>
      <c r="AM66" s="1"/>
      <c r="AN66" s="1"/>
      <c r="AO66" s="1"/>
      <c r="AP66" s="1"/>
      <c r="AQ66" s="1"/>
      <c r="AR66" s="1"/>
      <c r="AS66" s="1"/>
      <c r="AT66" s="1"/>
    </row>
    <row r="67" spans="1:46" ht="60" hidden="1" customHeight="1" x14ac:dyDescent="0.35">
      <c r="A67" s="348" t="s">
        <v>29</v>
      </c>
      <c r="B67" s="349"/>
      <c r="C67" s="349"/>
      <c r="D67" s="123" t="s">
        <v>72</v>
      </c>
      <c r="E67" s="123"/>
      <c r="F67" s="111"/>
      <c r="G67" s="113"/>
      <c r="H67" s="176"/>
      <c r="I67" s="112"/>
      <c r="J67" s="123"/>
      <c r="K67" s="111"/>
      <c r="L67" s="176"/>
      <c r="M67" s="33"/>
      <c r="N67" s="32"/>
      <c r="O67" s="32"/>
      <c r="P67" s="32"/>
      <c r="Q67" s="172"/>
      <c r="R67" s="172"/>
      <c r="AC67" s="1"/>
      <c r="AD67" s="1"/>
      <c r="AE67" s="1"/>
      <c r="AF67" s="1"/>
      <c r="AG67" s="1"/>
      <c r="AH67" s="1"/>
      <c r="AI67" s="1"/>
      <c r="AJ67" s="1"/>
      <c r="AK67" s="1"/>
      <c r="AL67" s="1"/>
      <c r="AM67" s="1"/>
      <c r="AN67" s="1"/>
      <c r="AO67" s="1"/>
      <c r="AP67" s="1"/>
      <c r="AQ67" s="1"/>
      <c r="AR67" s="1"/>
      <c r="AS67" s="1"/>
      <c r="AT67" s="1"/>
    </row>
    <row r="68" spans="1:46" s="1" customFormat="1" x14ac:dyDescent="0.25">
      <c r="Q68" s="172"/>
      <c r="R68" s="172"/>
    </row>
    <row r="69" spans="1:46" s="1" customFormat="1" ht="23.25" x14ac:dyDescent="0.35">
      <c r="A69" s="74" t="s">
        <v>20</v>
      </c>
      <c r="B69" s="75"/>
      <c r="Q69" s="172"/>
      <c r="R69" s="172"/>
    </row>
    <row r="70" spans="1:46" s="1" customFormat="1" ht="21" x14ac:dyDescent="0.35">
      <c r="A70" s="67"/>
      <c r="B70" s="75" t="s">
        <v>21</v>
      </c>
    </row>
    <row r="71" spans="1:46" s="1" customFormat="1" ht="21" x14ac:dyDescent="0.35">
      <c r="A71" s="67"/>
      <c r="B71" s="75" t="s">
        <v>22</v>
      </c>
    </row>
    <row r="72" spans="1:46" s="1" customFormat="1" ht="21" x14ac:dyDescent="0.35">
      <c r="A72" s="67"/>
      <c r="B72" s="75" t="s">
        <v>23</v>
      </c>
    </row>
    <row r="73" spans="1:46" s="1" customFormat="1" ht="21" x14ac:dyDescent="0.35">
      <c r="A73" s="67"/>
      <c r="B73" s="75" t="s">
        <v>24</v>
      </c>
    </row>
    <row r="74" spans="1:46" s="1" customFormat="1" ht="21" x14ac:dyDescent="0.35">
      <c r="A74" s="67"/>
      <c r="B74" s="75" t="s">
        <v>25</v>
      </c>
    </row>
    <row r="75" spans="1:46" s="1" customFormat="1" ht="21" x14ac:dyDescent="0.35">
      <c r="A75" s="67"/>
      <c r="B75" s="75" t="s">
        <v>26</v>
      </c>
    </row>
    <row r="76" spans="1:46" s="1" customFormat="1" ht="21" x14ac:dyDescent="0.35">
      <c r="A76" s="67"/>
      <c r="B76" s="75" t="s">
        <v>27</v>
      </c>
    </row>
    <row r="77" spans="1:46" s="1" customFormat="1" ht="21" x14ac:dyDescent="0.35">
      <c r="A77" s="67"/>
      <c r="B77" s="75"/>
    </row>
  </sheetData>
  <mergeCells count="30">
    <mergeCell ref="J3:J5"/>
    <mergeCell ref="K3:K5"/>
    <mergeCell ref="L3:L5"/>
    <mergeCell ref="A4:B4"/>
    <mergeCell ref="A5:B5"/>
    <mergeCell ref="H3:H5"/>
    <mergeCell ref="I3:I5"/>
    <mergeCell ref="D3:D5"/>
    <mergeCell ref="E3:E5"/>
    <mergeCell ref="F3:F5"/>
    <mergeCell ref="G3:G5"/>
    <mergeCell ref="A27:B27"/>
    <mergeCell ref="C25:C28"/>
    <mergeCell ref="A28:B28"/>
    <mergeCell ref="A29:B29"/>
    <mergeCell ref="A43:B49"/>
    <mergeCell ref="A25:B25"/>
    <mergeCell ref="Q57:R57"/>
    <mergeCell ref="A60:B65"/>
    <mergeCell ref="A67:C67"/>
    <mergeCell ref="Q30:R30"/>
    <mergeCell ref="A31:B33"/>
    <mergeCell ref="Q32:R32"/>
    <mergeCell ref="Q35:R35"/>
    <mergeCell ref="A36:B40"/>
    <mergeCell ref="A52:B55"/>
    <mergeCell ref="A57:C57"/>
    <mergeCell ref="N31:N32"/>
    <mergeCell ref="D57:I57"/>
    <mergeCell ref="O36:O40"/>
  </mergeCells>
  <pageMargins left="0.70866141732283472" right="0.70866141732283472" top="0.74803149606299213" bottom="0.74803149606299213" header="0.31496062992125984" footer="0.31496062992125984"/>
  <pageSetup paperSize="8" scale="36" orientation="landscape" r:id="rId1"/>
  <ignoredErrors>
    <ignoredError sqref="G14" 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0000"/>
  </sheetPr>
  <dimension ref="A1:AT76"/>
  <sheetViews>
    <sheetView zoomScale="60" zoomScaleNormal="60" workbookViewId="0">
      <pane ySplit="2" topLeftCell="A3" activePane="bottomLeft" state="frozen"/>
      <selection pane="bottomLeft" activeCell="D56" sqref="D56:I56"/>
    </sheetView>
  </sheetViews>
  <sheetFormatPr defaultColWidth="35.75" defaultRowHeight="15.75" x14ac:dyDescent="0.25"/>
  <cols>
    <col min="1" max="1" width="39.6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6" max="28" width="35.75" style="1"/>
  </cols>
  <sheetData>
    <row r="1" spans="1:28" s="1" customFormat="1" ht="58.5" customHeight="1" thickBot="1" x14ac:dyDescent="0.3">
      <c r="A1" s="114" t="s">
        <v>59</v>
      </c>
      <c r="B1" s="114"/>
      <c r="C1" s="321" t="s">
        <v>231</v>
      </c>
      <c r="D1" s="329" t="s">
        <v>391</v>
      </c>
      <c r="E1" s="115"/>
      <c r="F1" s="115"/>
      <c r="G1" s="115"/>
      <c r="H1" s="115"/>
      <c r="I1" s="115"/>
      <c r="J1" s="115"/>
      <c r="K1" s="115"/>
      <c r="L1" s="115"/>
      <c r="M1" s="115"/>
      <c r="N1" s="115"/>
      <c r="O1" s="115"/>
      <c r="P1" s="115"/>
      <c r="Q1" s="125"/>
      <c r="R1" s="125"/>
      <c r="S1" s="125"/>
      <c r="T1" s="125"/>
    </row>
    <row r="2" spans="1:28" ht="27" thickBot="1" x14ac:dyDescent="0.3">
      <c r="A2" s="50"/>
      <c r="B2" s="50"/>
      <c r="C2" s="64" t="s">
        <v>12</v>
      </c>
      <c r="D2" s="53" t="s">
        <v>0</v>
      </c>
      <c r="E2" s="53" t="s">
        <v>1</v>
      </c>
      <c r="F2" s="53" t="s">
        <v>8</v>
      </c>
      <c r="G2" s="53" t="s">
        <v>19</v>
      </c>
      <c r="H2" s="53" t="s">
        <v>33</v>
      </c>
      <c r="I2" s="53" t="s">
        <v>9</v>
      </c>
      <c r="J2" s="53" t="s">
        <v>34</v>
      </c>
      <c r="K2" s="53" t="s">
        <v>18</v>
      </c>
      <c r="L2" s="53" t="s">
        <v>17</v>
      </c>
      <c r="M2" s="1"/>
      <c r="N2" s="1"/>
      <c r="O2" s="1"/>
      <c r="U2"/>
      <c r="V2"/>
      <c r="W2"/>
      <c r="X2"/>
      <c r="Y2"/>
      <c r="Z2"/>
      <c r="AA2"/>
      <c r="AB2"/>
    </row>
    <row r="3" spans="1:28" s="1" customFormat="1" ht="26.25" x14ac:dyDescent="0.25">
      <c r="A3" s="54"/>
      <c r="B3" s="54"/>
      <c r="C3" s="47"/>
      <c r="D3" s="364"/>
      <c r="E3" s="364"/>
      <c r="F3" s="364"/>
      <c r="G3" s="364"/>
      <c r="H3" s="364"/>
      <c r="I3" s="364"/>
      <c r="J3" s="364"/>
      <c r="K3" s="364"/>
      <c r="L3" s="364"/>
    </row>
    <row r="4" spans="1:28" s="1" customFormat="1" ht="26.25" x14ac:dyDescent="0.25">
      <c r="A4" s="366" t="s">
        <v>398</v>
      </c>
      <c r="B4" s="366"/>
      <c r="C4" s="78">
        <v>22778</v>
      </c>
      <c r="D4" s="365"/>
      <c r="E4" s="365"/>
      <c r="F4" s="365"/>
      <c r="G4" s="365"/>
      <c r="H4" s="365"/>
      <c r="I4" s="365"/>
      <c r="J4" s="365"/>
      <c r="K4" s="365"/>
      <c r="L4" s="365"/>
    </row>
    <row r="5" spans="1:28" s="1" customFormat="1" ht="26.25" x14ac:dyDescent="0.25">
      <c r="A5" s="380" t="s">
        <v>436</v>
      </c>
      <c r="B5" s="380"/>
      <c r="C5" s="78">
        <f>C4*1.25</f>
        <v>28472.5</v>
      </c>
      <c r="D5" s="365"/>
      <c r="E5" s="365"/>
      <c r="F5" s="365"/>
      <c r="G5" s="365"/>
      <c r="H5" s="365"/>
      <c r="I5" s="365"/>
      <c r="J5" s="365"/>
      <c r="K5" s="365"/>
      <c r="L5" s="365"/>
    </row>
    <row r="6" spans="1:28" s="1" customFormat="1" ht="26.25" x14ac:dyDescent="0.25">
      <c r="A6" s="47"/>
      <c r="B6" s="47"/>
      <c r="C6" s="47"/>
      <c r="D6" s="48"/>
      <c r="E6" s="48"/>
      <c r="F6" s="49"/>
      <c r="G6" s="49"/>
      <c r="H6" s="48"/>
      <c r="I6" s="49"/>
      <c r="J6" s="48"/>
      <c r="K6" s="49"/>
      <c r="L6" s="48"/>
    </row>
    <row r="7" spans="1:28" s="1" customFormat="1" ht="26.25" customHeight="1" x14ac:dyDescent="0.4">
      <c r="A7" s="130" t="s">
        <v>43</v>
      </c>
      <c r="B7" s="128" t="s">
        <v>399</v>
      </c>
      <c r="C7" s="77"/>
      <c r="D7" s="105">
        <f>(D8/$C$4)*100</f>
        <v>0.97462463780841158</v>
      </c>
      <c r="E7" s="105">
        <f t="shared" ref="E7:I7" si="0">(E8/$C$4)*100</f>
        <v>60.005268241285449</v>
      </c>
      <c r="F7" s="105">
        <f t="shared" si="0"/>
        <v>27.80314338396699</v>
      </c>
      <c r="G7" s="105">
        <f>(G8/$C$4)*100</f>
        <v>0.48731231890420579</v>
      </c>
      <c r="H7" s="105">
        <f>(H8/$C$4)*100</f>
        <v>10.729651418034946</v>
      </c>
      <c r="I7" s="106">
        <f t="shared" si="0"/>
        <v>0</v>
      </c>
      <c r="J7" s="95">
        <v>16.899999999999999</v>
      </c>
      <c r="K7" s="95">
        <v>79.599999999999994</v>
      </c>
      <c r="L7" s="95">
        <v>3.5</v>
      </c>
      <c r="M7" s="73"/>
    </row>
    <row r="8" spans="1:28" s="1" customFormat="1" ht="26.25" customHeight="1" x14ac:dyDescent="0.25">
      <c r="A8" s="136"/>
      <c r="B8" s="129" t="s">
        <v>400</v>
      </c>
      <c r="C8" s="77"/>
      <c r="D8" s="51">
        <v>222</v>
      </c>
      <c r="E8" s="51">
        <v>13668</v>
      </c>
      <c r="F8" s="51">
        <v>6333</v>
      </c>
      <c r="G8" s="51">
        <v>111</v>
      </c>
      <c r="H8" s="51">
        <v>2444</v>
      </c>
      <c r="I8" s="51">
        <v>0</v>
      </c>
      <c r="J8" s="96">
        <f>($H$8/100)*J7</f>
        <v>413.036</v>
      </c>
      <c r="K8" s="96">
        <f>($H$8/100)*K7</f>
        <v>1945.424</v>
      </c>
      <c r="L8" s="96">
        <f>($H$8/100)*L7</f>
        <v>85.54</v>
      </c>
      <c r="M8" s="99"/>
    </row>
    <row r="9" spans="1:28" s="1" customFormat="1" ht="26.25" x14ac:dyDescent="0.25">
      <c r="A9" s="130" t="s">
        <v>61</v>
      </c>
      <c r="B9" s="128" t="s">
        <v>60</v>
      </c>
      <c r="C9" s="77"/>
      <c r="D9" s="92">
        <v>398.435</v>
      </c>
      <c r="E9" s="92">
        <v>13959.45</v>
      </c>
      <c r="F9" s="92">
        <v>8115.56</v>
      </c>
      <c r="G9" s="92">
        <v>624.84900000000005</v>
      </c>
      <c r="H9" s="92">
        <v>1501.62</v>
      </c>
      <c r="I9" s="106">
        <v>0</v>
      </c>
      <c r="J9" s="96"/>
      <c r="K9" s="96"/>
      <c r="L9" s="96"/>
      <c r="M9" s="156">
        <f>SUM(D9:I9)</f>
        <v>24599.913999999997</v>
      </c>
    </row>
    <row r="10" spans="1:28" s="1" customFormat="1" ht="26.25" customHeight="1" x14ac:dyDescent="0.25">
      <c r="A10" s="136"/>
      <c r="B10" s="129" t="s">
        <v>401</v>
      </c>
      <c r="C10" s="77"/>
      <c r="D10" s="93">
        <f>($C$5/100)*D7</f>
        <v>277.5</v>
      </c>
      <c r="E10" s="93">
        <f t="shared" ref="E10:I10" si="1">($C$5/100)*E7</f>
        <v>17085</v>
      </c>
      <c r="F10" s="93">
        <f t="shared" si="1"/>
        <v>7916.2500000000018</v>
      </c>
      <c r="G10" s="93">
        <f>($C$5/100)*G7</f>
        <v>138.75</v>
      </c>
      <c r="H10" s="93">
        <f>($C$5/100)*H7</f>
        <v>3055</v>
      </c>
      <c r="I10" s="93">
        <f t="shared" si="1"/>
        <v>0</v>
      </c>
      <c r="J10" s="97">
        <f>($H$10/100)*J7</f>
        <v>516.29499999999996</v>
      </c>
      <c r="K10" s="97">
        <f>($H$10/100)*K7</f>
        <v>2431.7799999999997</v>
      </c>
      <c r="L10" s="97">
        <f>($H$10/100)*L7</f>
        <v>106.925</v>
      </c>
      <c r="M10" s="99"/>
    </row>
    <row r="11" spans="1:28" s="1" customFormat="1" ht="26.25" customHeight="1" x14ac:dyDescent="0.25">
      <c r="A11" s="130" t="s">
        <v>62</v>
      </c>
      <c r="B11" s="128" t="s">
        <v>402</v>
      </c>
      <c r="C11" s="77"/>
      <c r="D11" s="149">
        <f>186+144</f>
        <v>330</v>
      </c>
      <c r="E11" s="247">
        <f>6358+2747</f>
        <v>9105</v>
      </c>
      <c r="F11" s="150">
        <f>7756</f>
        <v>7756</v>
      </c>
      <c r="G11" s="150">
        <f>35+545</f>
        <v>580</v>
      </c>
      <c r="H11" s="149">
        <f>888+259</f>
        <v>1147</v>
      </c>
      <c r="I11" s="150">
        <v>0</v>
      </c>
      <c r="J11" s="95">
        <v>5</v>
      </c>
      <c r="K11" s="98">
        <v>5026</v>
      </c>
      <c r="L11" s="95">
        <v>2</v>
      </c>
      <c r="M11" s="99"/>
    </row>
    <row r="12" spans="1:28" s="1" customFormat="1" ht="26.25" customHeight="1" x14ac:dyDescent="0.25">
      <c r="A12" s="130"/>
      <c r="B12" s="128" t="s">
        <v>403</v>
      </c>
      <c r="C12" s="77"/>
      <c r="D12" s="149">
        <f>896+176</f>
        <v>1072</v>
      </c>
      <c r="E12" s="149">
        <f>1820+8784</f>
        <v>10604</v>
      </c>
      <c r="F12" s="150">
        <v>3045</v>
      </c>
      <c r="G12" s="150">
        <f>7+557</f>
        <v>564</v>
      </c>
      <c r="H12" s="149">
        <f>591+328</f>
        <v>919</v>
      </c>
      <c r="I12" s="239">
        <v>0</v>
      </c>
      <c r="J12" s="95"/>
      <c r="K12" s="98"/>
      <c r="L12" s="95"/>
      <c r="M12" s="99" t="s">
        <v>74</v>
      </c>
    </row>
    <row r="13" spans="1:28" s="1" customFormat="1" ht="26.25" customHeight="1" x14ac:dyDescent="0.25">
      <c r="B13" s="128" t="s">
        <v>404</v>
      </c>
      <c r="C13" s="77"/>
      <c r="D13" s="254">
        <f t="shared" ref="D13:H13" si="2">D12/D14</f>
        <v>0.76462196861626253</v>
      </c>
      <c r="E13" s="254">
        <f t="shared" si="2"/>
        <v>0.53802831193870826</v>
      </c>
      <c r="F13" s="158">
        <f t="shared" si="2"/>
        <v>0.28191834089436163</v>
      </c>
      <c r="G13" s="158">
        <f t="shared" si="2"/>
        <v>0.49300699300699302</v>
      </c>
      <c r="H13" s="254">
        <f t="shared" si="2"/>
        <v>0.44482090997095836</v>
      </c>
      <c r="I13" s="254" t="s">
        <v>88</v>
      </c>
      <c r="J13" s="95">
        <v>30.61</v>
      </c>
      <c r="K13" s="98">
        <v>33.07</v>
      </c>
      <c r="L13" s="95">
        <v>455.3</v>
      </c>
      <c r="M13" s="99"/>
    </row>
    <row r="14" spans="1:28" s="1" customFormat="1" ht="26.25" x14ac:dyDescent="0.25">
      <c r="A14" s="47"/>
      <c r="B14" s="128" t="s">
        <v>405</v>
      </c>
      <c r="C14" s="132">
        <f>SUM(D14:I14)</f>
        <v>35122</v>
      </c>
      <c r="D14" s="66">
        <f t="shared" ref="D14:I14" si="3">D12+D11</f>
        <v>1402</v>
      </c>
      <c r="E14" s="66">
        <f t="shared" si="3"/>
        <v>19709</v>
      </c>
      <c r="F14" s="102">
        <f t="shared" si="3"/>
        <v>10801</v>
      </c>
      <c r="G14" s="102">
        <f t="shared" si="3"/>
        <v>1144</v>
      </c>
      <c r="H14" s="102">
        <f t="shared" si="3"/>
        <v>2066</v>
      </c>
      <c r="I14" s="102">
        <f t="shared" si="3"/>
        <v>0</v>
      </c>
      <c r="J14" s="103">
        <f t="shared" ref="J14:L14" si="4">(J11/(100-J13))*100</f>
        <v>7.2056492289955321</v>
      </c>
      <c r="K14" s="103">
        <f t="shared" si="4"/>
        <v>7509.3381144479299</v>
      </c>
      <c r="L14" s="103">
        <f t="shared" si="4"/>
        <v>-0.56290458767238949</v>
      </c>
      <c r="M14" s="104"/>
    </row>
    <row r="15" spans="1:28" s="1" customFormat="1" ht="26.25" hidden="1" x14ac:dyDescent="0.25">
      <c r="A15" s="47"/>
      <c r="B15" s="47"/>
      <c r="C15" s="128"/>
      <c r="D15" s="94"/>
      <c r="E15" s="162"/>
      <c r="F15" s="94"/>
      <c r="G15" s="94"/>
      <c r="H15" s="94"/>
      <c r="I15" s="94"/>
      <c r="J15" s="94"/>
      <c r="K15" s="94"/>
      <c r="L15" s="94"/>
      <c r="M15" s="255"/>
    </row>
    <row r="16" spans="1:28" s="1" customFormat="1" ht="26.25" hidden="1" x14ac:dyDescent="0.25">
      <c r="A16" s="339" t="s">
        <v>395</v>
      </c>
      <c r="B16" s="330" t="s">
        <v>396</v>
      </c>
      <c r="C16" s="78">
        <v>27500</v>
      </c>
      <c r="D16" s="51">
        <v>268</v>
      </c>
      <c r="E16" s="51">
        <v>16501</v>
      </c>
      <c r="F16" s="51">
        <v>7646</v>
      </c>
      <c r="G16" s="51">
        <v>134</v>
      </c>
      <c r="H16" s="51">
        <v>2951</v>
      </c>
      <c r="I16" s="51"/>
      <c r="J16" s="331">
        <v>314</v>
      </c>
      <c r="K16" s="331"/>
      <c r="L16" s="94"/>
    </row>
    <row r="17" spans="1:46" s="1" customFormat="1" ht="26.25" hidden="1" x14ac:dyDescent="0.25">
      <c r="A17" s="47"/>
      <c r="B17" s="330" t="s">
        <v>397</v>
      </c>
      <c r="C17" s="148">
        <v>22213</v>
      </c>
      <c r="D17" s="51"/>
      <c r="E17" s="51"/>
      <c r="F17" s="51"/>
      <c r="G17" s="51"/>
      <c r="H17" s="51"/>
      <c r="I17" s="51"/>
      <c r="J17" s="332"/>
      <c r="K17" s="332"/>
      <c r="L17" s="94"/>
    </row>
    <row r="18" spans="1:46" s="197" customFormat="1" ht="26.25" x14ac:dyDescent="0.25">
      <c r="A18" s="47"/>
      <c r="B18" s="330"/>
      <c r="C18" s="333"/>
      <c r="D18" s="334"/>
      <c r="E18" s="334"/>
      <c r="F18" s="334"/>
      <c r="G18" s="334"/>
      <c r="H18" s="334"/>
      <c r="I18" s="334"/>
      <c r="J18" s="94"/>
      <c r="K18" s="94"/>
      <c r="L18" s="94"/>
    </row>
    <row r="19" spans="1:46" ht="28.5" customHeight="1" x14ac:dyDescent="0.25">
      <c r="A19" s="130" t="s">
        <v>63</v>
      </c>
      <c r="B19" s="65"/>
      <c r="C19" s="141" t="s">
        <v>64</v>
      </c>
      <c r="D19" s="133">
        <f>D11/D8</f>
        <v>1.4864864864864864</v>
      </c>
      <c r="E19" s="133">
        <f>E11/E8</f>
        <v>0.66615452151009658</v>
      </c>
      <c r="F19" s="147">
        <f>F11/F8</f>
        <v>1.2246960366335071</v>
      </c>
      <c r="G19" s="147">
        <f>G11/G8</f>
        <v>5.2252252252252251</v>
      </c>
      <c r="H19" s="147">
        <f>H11/H8</f>
        <v>0.46931260229132571</v>
      </c>
      <c r="I19" s="147"/>
      <c r="J19" s="131">
        <f>J14/J8</f>
        <v>1.7445571884764359E-2</v>
      </c>
      <c r="K19" s="131">
        <f>K14/K8</f>
        <v>3.8600007579056954</v>
      </c>
      <c r="L19" s="131">
        <f>L14/L8</f>
        <v>-6.5806007443580715E-3</v>
      </c>
      <c r="M19" s="1"/>
      <c r="N19" s="1"/>
      <c r="O19" s="1"/>
      <c r="U19"/>
      <c r="V19"/>
      <c r="W19"/>
      <c r="X19"/>
      <c r="Y19"/>
      <c r="Z19"/>
      <c r="AA19"/>
      <c r="AB19"/>
    </row>
    <row r="20" spans="1:46" ht="28.5" customHeight="1" x14ac:dyDescent="0.25">
      <c r="A20" s="1"/>
      <c r="B20" s="46"/>
      <c r="C20" s="141" t="s">
        <v>65</v>
      </c>
      <c r="D20" s="133">
        <f>D11/D9</f>
        <v>0.82824049092072738</v>
      </c>
      <c r="E20" s="133">
        <f>E11/E9</f>
        <v>0.65224632775646607</v>
      </c>
      <c r="F20" s="133">
        <f>F11/F9</f>
        <v>0.95569498592826618</v>
      </c>
      <c r="G20" s="133">
        <f>G11/G9</f>
        <v>0.92822425898096972</v>
      </c>
      <c r="H20" s="133">
        <f>H11/H9</f>
        <v>0.7638417176116461</v>
      </c>
      <c r="I20" s="133"/>
      <c r="J20" s="100"/>
      <c r="K20" s="101"/>
      <c r="L20" s="100"/>
      <c r="M20" s="1"/>
      <c r="N20" s="1"/>
      <c r="O20" s="1"/>
      <c r="U20"/>
      <c r="V20"/>
      <c r="W20"/>
      <c r="X20"/>
      <c r="Y20"/>
      <c r="Z20"/>
      <c r="AA20"/>
      <c r="AB20"/>
    </row>
    <row r="21" spans="1:46" ht="28.5" customHeight="1" x14ac:dyDescent="0.25">
      <c r="A21" s="1"/>
      <c r="B21" s="46"/>
      <c r="C21" s="143" t="s">
        <v>66</v>
      </c>
      <c r="D21" s="144">
        <f>D14/D8</f>
        <v>6.3153153153153152</v>
      </c>
      <c r="E21" s="144">
        <f>E14/E8</f>
        <v>1.4419812701199883</v>
      </c>
      <c r="F21" s="144">
        <f>F14/F8</f>
        <v>1.7055108163587558</v>
      </c>
      <c r="G21" s="144">
        <f>G14/G8</f>
        <v>10.306306306306306</v>
      </c>
      <c r="H21" s="144">
        <f>H14/H8</f>
        <v>0.84533551554828146</v>
      </c>
      <c r="I21" s="144"/>
      <c r="J21" s="100"/>
      <c r="K21" s="101"/>
      <c r="L21" s="100"/>
      <c r="M21" s="1"/>
      <c r="N21" s="1"/>
      <c r="O21" s="1"/>
      <c r="U21"/>
      <c r="V21"/>
      <c r="W21"/>
      <c r="X21"/>
      <c r="Y21"/>
      <c r="Z21"/>
      <c r="AA21"/>
      <c r="AB21"/>
    </row>
    <row r="22" spans="1:46" ht="28.5" customHeight="1" thickBot="1" x14ac:dyDescent="0.3">
      <c r="A22" s="1"/>
      <c r="B22" s="46"/>
      <c r="C22" s="142" t="s">
        <v>67</v>
      </c>
      <c r="D22" s="140">
        <f>D14/D9</f>
        <v>3.518767176578363</v>
      </c>
      <c r="E22" s="140">
        <f>E14/E9</f>
        <v>1.4118751096927171</v>
      </c>
      <c r="F22" s="140">
        <f>F14/F9</f>
        <v>1.3309001473712225</v>
      </c>
      <c r="G22" s="140">
        <f>G14/G9</f>
        <v>1.8308423315072919</v>
      </c>
      <c r="H22" s="140">
        <f>H14/H9</f>
        <v>1.3758474181217619</v>
      </c>
      <c r="I22" s="140"/>
      <c r="J22" s="100"/>
      <c r="K22" s="101"/>
      <c r="L22" s="100"/>
      <c r="M22" s="1"/>
      <c r="N22" s="1"/>
      <c r="O22" s="1"/>
      <c r="U22"/>
      <c r="V22"/>
      <c r="W22"/>
      <c r="X22"/>
      <c r="Y22"/>
      <c r="Z22"/>
      <c r="AA22"/>
      <c r="AB22"/>
    </row>
    <row r="23" spans="1:46" ht="28.5" customHeight="1" x14ac:dyDescent="0.4">
      <c r="A23" s="1"/>
      <c r="B23" s="46"/>
      <c r="C23" s="146" t="s">
        <v>44</v>
      </c>
      <c r="D23" s="134">
        <f>D14/D10</f>
        <v>5.0522522522522522</v>
      </c>
      <c r="E23" s="134">
        <f>E14/E10</f>
        <v>1.1535850160959906</v>
      </c>
      <c r="F23" s="151">
        <f>F14/F10</f>
        <v>1.3644086530870043</v>
      </c>
      <c r="G23" s="151"/>
      <c r="H23" s="151">
        <f>H14/H10</f>
        <v>0.67626841243862523</v>
      </c>
      <c r="I23" s="151"/>
      <c r="J23" s="100"/>
      <c r="K23" s="101"/>
      <c r="L23" s="100"/>
      <c r="M23" s="1"/>
      <c r="N23" s="1"/>
      <c r="O23" s="1"/>
      <c r="U23"/>
      <c r="V23"/>
      <c r="W23"/>
      <c r="X23"/>
      <c r="Y23"/>
      <c r="Z23"/>
      <c r="AA23"/>
      <c r="AB23"/>
    </row>
    <row r="24" spans="1:46" ht="28.5" customHeight="1" thickBot="1" x14ac:dyDescent="0.3">
      <c r="A24" s="1"/>
      <c r="B24" s="46"/>
      <c r="C24" s="145" t="s">
        <v>45</v>
      </c>
      <c r="D24" s="242">
        <f t="shared" ref="D24:I24" si="5">D10-D14</f>
        <v>-1124.5</v>
      </c>
      <c r="E24" s="242">
        <f t="shared" si="5"/>
        <v>-2624</v>
      </c>
      <c r="F24" s="242">
        <f t="shared" si="5"/>
        <v>-2884.7499999999982</v>
      </c>
      <c r="G24" s="242">
        <f t="shared" si="5"/>
        <v>-1005.25</v>
      </c>
      <c r="H24" s="241">
        <f t="shared" si="5"/>
        <v>989</v>
      </c>
      <c r="I24" s="242">
        <f t="shared" si="5"/>
        <v>0</v>
      </c>
      <c r="J24" s="131"/>
      <c r="K24" s="131"/>
      <c r="L24" s="131"/>
      <c r="M24" s="248">
        <f>SUM(D24:I24)</f>
        <v>-6649.4999999999982</v>
      </c>
      <c r="N24" s="1"/>
      <c r="O24" s="1"/>
      <c r="U24"/>
      <c r="V24"/>
      <c r="W24"/>
      <c r="X24"/>
      <c r="Y24"/>
      <c r="Z24"/>
      <c r="AA24"/>
      <c r="AB24"/>
    </row>
    <row r="25" spans="1:46" ht="31.5" customHeight="1" thickBot="1" x14ac:dyDescent="0.3">
      <c r="A25" s="367" t="s">
        <v>46</v>
      </c>
      <c r="B25" s="368"/>
      <c r="C25" s="369">
        <v>3</v>
      </c>
      <c r="D25" s="191" t="s">
        <v>76</v>
      </c>
      <c r="E25" s="223" t="s">
        <v>77</v>
      </c>
      <c r="F25" s="192" t="s">
        <v>77</v>
      </c>
      <c r="G25" s="191" t="s">
        <v>76</v>
      </c>
      <c r="H25" s="223" t="s">
        <v>77</v>
      </c>
      <c r="I25" s="179" t="s">
        <v>76</v>
      </c>
      <c r="J25" s="62"/>
      <c r="K25" s="62"/>
      <c r="L25" s="62"/>
      <c r="M25" s="1"/>
      <c r="O25" s="1"/>
      <c r="Q25" s="172"/>
      <c r="R25" s="172"/>
      <c r="AC25" s="1"/>
      <c r="AD25" s="1"/>
      <c r="AE25" s="1"/>
      <c r="AF25" s="1"/>
      <c r="AG25" s="1"/>
      <c r="AH25" s="1"/>
      <c r="AI25" s="1"/>
      <c r="AJ25" s="1"/>
      <c r="AK25" s="1"/>
      <c r="AL25" s="1"/>
      <c r="AM25" s="1"/>
      <c r="AN25" s="1"/>
      <c r="AO25" s="1"/>
      <c r="AP25" s="1"/>
      <c r="AQ25" s="1"/>
      <c r="AR25" s="1"/>
      <c r="AS25" s="1"/>
      <c r="AT25" s="1"/>
    </row>
    <row r="26" spans="1:46" s="73" customFormat="1" ht="27" thickBot="1" x14ac:dyDescent="0.45">
      <c r="A26" s="188" t="s">
        <v>110</v>
      </c>
      <c r="B26" s="189"/>
      <c r="C26" s="370"/>
      <c r="D26" s="80" t="s">
        <v>304</v>
      </c>
      <c r="E26" s="153" t="s">
        <v>307</v>
      </c>
      <c r="F26" s="80" t="s">
        <v>308</v>
      </c>
      <c r="G26" s="80" t="s">
        <v>91</v>
      </c>
      <c r="H26" s="224" t="s">
        <v>311</v>
      </c>
      <c r="I26" s="179"/>
      <c r="J26" s="186"/>
      <c r="K26" s="82"/>
      <c r="L26" s="82"/>
      <c r="M26" s="184"/>
      <c r="N26" s="184"/>
      <c r="O26" s="184"/>
      <c r="P26" s="185"/>
      <c r="Q26" s="173"/>
      <c r="R26" s="173"/>
    </row>
    <row r="27" spans="1:46" s="73" customFormat="1" ht="27" thickBot="1" x14ac:dyDescent="0.45">
      <c r="A27" s="362" t="s">
        <v>112</v>
      </c>
      <c r="B27" s="363"/>
      <c r="C27" s="370"/>
      <c r="D27" s="80" t="s">
        <v>305</v>
      </c>
      <c r="E27" s="153" t="s">
        <v>306</v>
      </c>
      <c r="F27" s="192" t="s">
        <v>309</v>
      </c>
      <c r="G27" s="80"/>
      <c r="H27" s="153" t="s">
        <v>310</v>
      </c>
      <c r="I27" s="179"/>
      <c r="J27" s="174"/>
      <c r="K27" s="174"/>
      <c r="L27" s="174"/>
      <c r="M27" s="184"/>
      <c r="N27" s="184"/>
      <c r="O27" s="184"/>
      <c r="P27" s="185"/>
      <c r="Q27" s="173"/>
      <c r="R27" s="173"/>
    </row>
    <row r="28" spans="1:46" s="73" customFormat="1" ht="27" thickBot="1" x14ac:dyDescent="0.45">
      <c r="A28" s="372" t="s">
        <v>111</v>
      </c>
      <c r="B28" s="373"/>
      <c r="C28" s="371"/>
      <c r="D28" s="193"/>
      <c r="E28" s="225"/>
      <c r="F28" s="194"/>
      <c r="G28" s="193"/>
      <c r="H28" s="225"/>
      <c r="I28" s="190"/>
      <c r="J28" s="174"/>
      <c r="K28" s="174"/>
      <c r="L28" s="174"/>
      <c r="M28" s="72"/>
      <c r="N28" s="72"/>
      <c r="O28" s="72"/>
      <c r="Q28" s="173"/>
      <c r="R28" s="173"/>
    </row>
    <row r="29" spans="1:46" ht="71.25" customHeight="1" thickBot="1" x14ac:dyDescent="0.3">
      <c r="A29" s="360" t="s">
        <v>36</v>
      </c>
      <c r="B29" s="361"/>
      <c r="C29" s="108"/>
      <c r="D29" s="187"/>
      <c r="E29" s="187"/>
      <c r="F29" s="187"/>
      <c r="G29" s="187"/>
      <c r="H29" s="187"/>
      <c r="I29" s="187"/>
      <c r="J29" s="109"/>
      <c r="K29" s="109"/>
      <c r="L29" s="110"/>
      <c r="M29" s="41" t="s">
        <v>78</v>
      </c>
      <c r="N29" s="41" t="s">
        <v>37</v>
      </c>
      <c r="O29" s="41" t="s">
        <v>79</v>
      </c>
      <c r="P29" s="86" t="s">
        <v>80</v>
      </c>
      <c r="Q29" s="172"/>
      <c r="R29" s="172"/>
      <c r="AC29" s="1"/>
      <c r="AD29" s="1"/>
      <c r="AE29" s="1"/>
      <c r="AF29" s="1"/>
      <c r="AG29" s="1"/>
      <c r="AH29" s="1"/>
      <c r="AI29" s="1"/>
      <c r="AJ29" s="1"/>
      <c r="AK29" s="1"/>
      <c r="AL29" s="1"/>
      <c r="AM29" s="1"/>
      <c r="AN29" s="1"/>
      <c r="AO29" s="1"/>
      <c r="AP29" s="1"/>
      <c r="AQ29" s="1"/>
      <c r="AR29" s="1"/>
      <c r="AS29" s="1"/>
      <c r="AT29" s="1"/>
    </row>
    <row r="30" spans="1:46" ht="63" customHeight="1" x14ac:dyDescent="0.25">
      <c r="A30" s="84"/>
      <c r="B30" s="85"/>
      <c r="C30" s="107" t="s">
        <v>84</v>
      </c>
      <c r="D30" s="69" t="s">
        <v>28</v>
      </c>
      <c r="E30" s="1"/>
      <c r="F30" s="1"/>
      <c r="G30" s="1"/>
      <c r="H30" s="1"/>
      <c r="I30" s="1"/>
      <c r="J30" s="1"/>
      <c r="K30" s="1"/>
      <c r="L30" s="1"/>
      <c r="M30" s="10"/>
      <c r="N30" s="9"/>
      <c r="O30" s="11"/>
      <c r="P30" s="10"/>
      <c r="Q30" s="345"/>
      <c r="R30" s="345"/>
      <c r="AC30" s="1"/>
      <c r="AD30" s="1"/>
      <c r="AE30" s="1"/>
      <c r="AF30" s="1"/>
      <c r="AG30" s="1"/>
      <c r="AH30" s="1"/>
      <c r="AI30" s="1"/>
      <c r="AJ30" s="1"/>
      <c r="AK30" s="1"/>
      <c r="AL30" s="1"/>
      <c r="AM30" s="1"/>
      <c r="AN30" s="1"/>
      <c r="AO30" s="1"/>
      <c r="AP30" s="1"/>
      <c r="AQ30" s="1"/>
      <c r="AR30" s="1"/>
      <c r="AS30" s="1"/>
      <c r="AT30" s="1"/>
    </row>
    <row r="31" spans="1:46" ht="105" x14ac:dyDescent="0.25">
      <c r="A31" s="350" t="s">
        <v>13</v>
      </c>
      <c r="B31" s="351"/>
      <c r="C31" s="55" t="s">
        <v>83</v>
      </c>
      <c r="D31" s="205" t="s">
        <v>73</v>
      </c>
      <c r="E31" s="227" t="s">
        <v>69</v>
      </c>
      <c r="F31" s="205" t="s">
        <v>69</v>
      </c>
      <c r="G31" s="205" t="s">
        <v>73</v>
      </c>
      <c r="H31" s="227" t="s">
        <v>69</v>
      </c>
      <c r="I31" s="213" t="s">
        <v>68</v>
      </c>
      <c r="J31" s="40"/>
      <c r="K31" s="80"/>
      <c r="L31" s="40"/>
      <c r="M31" s="159" t="s">
        <v>179</v>
      </c>
      <c r="N31" s="203" t="s">
        <v>260</v>
      </c>
      <c r="O31" s="202" t="s">
        <v>232</v>
      </c>
      <c r="P31" s="285" t="s">
        <v>87</v>
      </c>
      <c r="R31" s="172"/>
      <c r="AC31" s="1"/>
      <c r="AD31" s="1"/>
      <c r="AE31" s="1"/>
      <c r="AF31" s="1"/>
      <c r="AG31" s="1"/>
      <c r="AH31" s="1"/>
      <c r="AI31" s="1"/>
      <c r="AJ31" s="1"/>
      <c r="AK31" s="1"/>
      <c r="AL31" s="1"/>
      <c r="AM31" s="1"/>
      <c r="AN31" s="1"/>
      <c r="AO31" s="1"/>
      <c r="AP31" s="1"/>
      <c r="AQ31" s="1"/>
      <c r="AR31" s="1"/>
      <c r="AS31" s="1"/>
      <c r="AT31" s="1"/>
    </row>
    <row r="32" spans="1:46" ht="129.75" customHeight="1" x14ac:dyDescent="0.25">
      <c r="A32" s="352"/>
      <c r="B32" s="351"/>
      <c r="C32" s="56" t="s">
        <v>81</v>
      </c>
      <c r="D32" s="206" t="s">
        <v>68</v>
      </c>
      <c r="E32" s="229" t="s">
        <v>68</v>
      </c>
      <c r="F32" s="205" t="s">
        <v>69</v>
      </c>
      <c r="G32" s="205" t="s">
        <v>69</v>
      </c>
      <c r="H32" s="227" t="s">
        <v>69</v>
      </c>
      <c r="I32" s="213" t="s">
        <v>68</v>
      </c>
      <c r="J32" s="34"/>
      <c r="K32" s="80"/>
      <c r="L32" s="34"/>
      <c r="M32" s="3" t="s">
        <v>171</v>
      </c>
      <c r="N32" s="203" t="s">
        <v>233</v>
      </c>
      <c r="O32" s="202" t="s">
        <v>335</v>
      </c>
      <c r="P32" s="285" t="s">
        <v>87</v>
      </c>
      <c r="Q32" s="345"/>
      <c r="R32" s="345"/>
      <c r="AC32" s="1"/>
      <c r="AD32" s="1"/>
      <c r="AE32" s="1"/>
      <c r="AF32" s="1"/>
      <c r="AG32" s="1"/>
      <c r="AH32" s="1"/>
      <c r="AI32" s="1"/>
      <c r="AJ32" s="1"/>
      <c r="AK32" s="1"/>
      <c r="AL32" s="1"/>
      <c r="AM32" s="1"/>
      <c r="AN32" s="1"/>
      <c r="AO32" s="1"/>
      <c r="AP32" s="1"/>
      <c r="AQ32" s="1"/>
      <c r="AR32" s="1"/>
      <c r="AS32" s="1"/>
      <c r="AT32" s="1"/>
    </row>
    <row r="33" spans="1:46" ht="48" customHeight="1" x14ac:dyDescent="0.25">
      <c r="A33" s="352"/>
      <c r="B33" s="351"/>
      <c r="C33" s="55" t="s">
        <v>82</v>
      </c>
      <c r="D33" s="207" t="s">
        <v>68</v>
      </c>
      <c r="E33" s="230" t="s">
        <v>68</v>
      </c>
      <c r="F33" s="208" t="s">
        <v>68</v>
      </c>
      <c r="G33" s="205" t="s">
        <v>68</v>
      </c>
      <c r="H33" s="227" t="s">
        <v>68</v>
      </c>
      <c r="I33" s="214" t="s">
        <v>68</v>
      </c>
      <c r="J33" s="35"/>
      <c r="K33" s="81"/>
      <c r="L33" s="35"/>
      <c r="M33" s="3" t="s">
        <v>171</v>
      </c>
      <c r="N33" s="203" t="s">
        <v>85</v>
      </c>
      <c r="O33" s="202" t="s">
        <v>89</v>
      </c>
      <c r="P33" s="285" t="s">
        <v>197</v>
      </c>
      <c r="Q33" s="172"/>
      <c r="R33" s="172"/>
      <c r="AC33" s="1"/>
      <c r="AD33" s="1"/>
      <c r="AE33" s="1"/>
      <c r="AF33" s="1"/>
      <c r="AG33" s="1"/>
      <c r="AH33" s="1"/>
      <c r="AI33" s="1"/>
      <c r="AJ33" s="1"/>
      <c r="AK33" s="1"/>
      <c r="AL33" s="1"/>
      <c r="AM33" s="1"/>
      <c r="AN33" s="1"/>
      <c r="AO33" s="1"/>
      <c r="AP33" s="1"/>
      <c r="AQ33" s="1"/>
      <c r="AR33" s="1"/>
      <c r="AS33" s="1"/>
      <c r="AT33" s="1"/>
    </row>
    <row r="34" spans="1:46" ht="21.75" customHeight="1" x14ac:dyDescent="0.25">
      <c r="A34" s="1"/>
      <c r="B34" s="1"/>
      <c r="D34" s="4"/>
      <c r="E34" s="4"/>
      <c r="F34" s="7"/>
      <c r="G34" s="116"/>
      <c r="H34" s="4"/>
      <c r="I34" s="7"/>
      <c r="J34" s="4"/>
      <c r="K34" s="7"/>
      <c r="L34" s="4"/>
      <c r="M34" s="5"/>
      <c r="N34" s="5"/>
      <c r="O34" s="6"/>
      <c r="P34" s="288"/>
      <c r="Q34" s="172"/>
      <c r="R34" s="172"/>
      <c r="AC34" s="1"/>
      <c r="AD34" s="1"/>
      <c r="AE34" s="1"/>
      <c r="AF34" s="1"/>
      <c r="AG34" s="1"/>
      <c r="AH34" s="1"/>
      <c r="AI34" s="1"/>
      <c r="AJ34" s="1"/>
      <c r="AK34" s="1"/>
      <c r="AL34" s="1"/>
      <c r="AM34" s="1"/>
      <c r="AN34" s="1"/>
      <c r="AO34" s="1"/>
      <c r="AP34" s="1"/>
      <c r="AQ34" s="1"/>
      <c r="AR34" s="1"/>
      <c r="AS34" s="1"/>
      <c r="AT34" s="1"/>
    </row>
    <row r="35" spans="1:46" ht="34.5" x14ac:dyDescent="0.25">
      <c r="A35" s="1"/>
      <c r="B35" s="1"/>
      <c r="C35" s="79" t="s">
        <v>92</v>
      </c>
      <c r="D35" s="69" t="s">
        <v>28</v>
      </c>
      <c r="E35" s="1"/>
      <c r="F35" s="9"/>
      <c r="G35" s="117"/>
      <c r="H35" s="1"/>
      <c r="I35" s="9"/>
      <c r="J35" s="1"/>
      <c r="L35" s="1"/>
      <c r="M35" s="10"/>
      <c r="N35" s="10"/>
      <c r="O35" s="11"/>
      <c r="P35" s="288"/>
      <c r="Q35" s="345"/>
      <c r="R35" s="345"/>
      <c r="AC35" s="1"/>
      <c r="AD35" s="1"/>
      <c r="AE35" s="1"/>
      <c r="AF35" s="1"/>
      <c r="AG35" s="1"/>
      <c r="AH35" s="1"/>
      <c r="AI35" s="1"/>
      <c r="AJ35" s="1"/>
      <c r="AK35" s="1"/>
      <c r="AL35" s="1"/>
      <c r="AM35" s="1"/>
      <c r="AN35" s="1"/>
      <c r="AO35" s="1"/>
      <c r="AP35" s="1"/>
      <c r="AQ35" s="1"/>
      <c r="AR35" s="1"/>
      <c r="AS35" s="1"/>
      <c r="AT35" s="1"/>
    </row>
    <row r="36" spans="1:46" ht="21" customHeight="1" x14ac:dyDescent="0.25">
      <c r="A36" s="353" t="s">
        <v>7</v>
      </c>
      <c r="B36" s="354"/>
      <c r="C36" s="218" t="s">
        <v>116</v>
      </c>
      <c r="D36" s="209" t="s">
        <v>69</v>
      </c>
      <c r="E36" s="228" t="s">
        <v>69</v>
      </c>
      <c r="F36" s="205" t="s">
        <v>69</v>
      </c>
      <c r="G36" s="205" t="s">
        <v>69</v>
      </c>
      <c r="H36" s="227" t="s">
        <v>69</v>
      </c>
      <c r="I36" s="213" t="s">
        <v>85</v>
      </c>
      <c r="J36" s="26"/>
      <c r="K36" s="80"/>
      <c r="L36" s="26"/>
      <c r="M36" s="249" t="s">
        <v>69</v>
      </c>
      <c r="N36" s="397" t="s">
        <v>234</v>
      </c>
      <c r="O36" s="400" t="s">
        <v>261</v>
      </c>
      <c r="P36" s="285" t="s">
        <v>87</v>
      </c>
      <c r="Q36" s="172"/>
      <c r="R36" s="172"/>
      <c r="AC36" s="1"/>
      <c r="AD36" s="1"/>
      <c r="AE36" s="1"/>
      <c r="AF36" s="1"/>
      <c r="AG36" s="1"/>
      <c r="AH36" s="1"/>
      <c r="AI36" s="1"/>
      <c r="AJ36" s="1"/>
      <c r="AK36" s="1"/>
      <c r="AL36" s="1"/>
      <c r="AM36" s="1"/>
      <c r="AN36" s="1"/>
      <c r="AO36" s="1"/>
      <c r="AP36" s="1"/>
      <c r="AQ36" s="1"/>
      <c r="AR36" s="1"/>
      <c r="AS36" s="1"/>
      <c r="AT36" s="1"/>
    </row>
    <row r="37" spans="1:46" ht="21" x14ac:dyDescent="0.25">
      <c r="A37" s="353"/>
      <c r="B37" s="354"/>
      <c r="C37" s="218" t="s">
        <v>117</v>
      </c>
      <c r="D37" s="209" t="s">
        <v>69</v>
      </c>
      <c r="E37" s="228" t="s">
        <v>69</v>
      </c>
      <c r="F37" s="205" t="s">
        <v>69</v>
      </c>
      <c r="G37" s="205" t="s">
        <v>69</v>
      </c>
      <c r="H37" s="227" t="s">
        <v>69</v>
      </c>
      <c r="I37" s="213" t="s">
        <v>85</v>
      </c>
      <c r="J37" s="36"/>
      <c r="K37" s="80"/>
      <c r="L37" s="36"/>
      <c r="M37" s="250" t="s">
        <v>69</v>
      </c>
      <c r="N37" s="398"/>
      <c r="O37" s="401"/>
      <c r="P37" s="285" t="s">
        <v>87</v>
      </c>
      <c r="Q37" s="172"/>
      <c r="R37" s="172"/>
      <c r="AC37" s="1"/>
      <c r="AD37" s="1"/>
      <c r="AE37" s="1"/>
      <c r="AF37" s="1"/>
      <c r="AG37" s="1"/>
      <c r="AH37" s="1"/>
      <c r="AI37" s="1"/>
      <c r="AJ37" s="1"/>
      <c r="AK37" s="1"/>
      <c r="AL37" s="1"/>
      <c r="AM37" s="1"/>
      <c r="AN37" s="1"/>
      <c r="AO37" s="1"/>
      <c r="AP37" s="1"/>
      <c r="AQ37" s="1"/>
      <c r="AR37" s="1"/>
      <c r="AS37" s="1"/>
      <c r="AT37" s="1"/>
    </row>
    <row r="38" spans="1:46" ht="26.25" x14ac:dyDescent="0.25">
      <c r="A38" s="353"/>
      <c r="B38" s="354"/>
      <c r="C38" s="219" t="s">
        <v>115</v>
      </c>
      <c r="D38" s="209" t="s">
        <v>69</v>
      </c>
      <c r="E38" s="228" t="s">
        <v>69</v>
      </c>
      <c r="F38" s="205" t="s">
        <v>69</v>
      </c>
      <c r="G38" s="205" t="s">
        <v>69</v>
      </c>
      <c r="H38" s="227" t="s">
        <v>69</v>
      </c>
      <c r="I38" s="213" t="s">
        <v>85</v>
      </c>
      <c r="J38" s="27"/>
      <c r="K38" s="81"/>
      <c r="L38" s="27"/>
      <c r="M38" s="250" t="s">
        <v>69</v>
      </c>
      <c r="N38" s="398"/>
      <c r="O38" s="401"/>
      <c r="P38" s="285" t="s">
        <v>87</v>
      </c>
      <c r="Q38" s="172"/>
      <c r="R38" s="172"/>
      <c r="AC38" s="1"/>
      <c r="AD38" s="1"/>
      <c r="AE38" s="1"/>
      <c r="AF38" s="1"/>
      <c r="AG38" s="1"/>
      <c r="AH38" s="1"/>
      <c r="AI38" s="1"/>
      <c r="AJ38" s="1"/>
      <c r="AK38" s="1"/>
      <c r="AL38" s="1"/>
      <c r="AM38" s="1"/>
      <c r="AN38" s="1"/>
      <c r="AO38" s="1"/>
      <c r="AP38" s="1"/>
      <c r="AQ38" s="1"/>
      <c r="AR38" s="1"/>
      <c r="AS38" s="1"/>
      <c r="AT38" s="1"/>
    </row>
    <row r="39" spans="1:46" ht="63" x14ac:dyDescent="0.25">
      <c r="A39" s="353"/>
      <c r="B39" s="354"/>
      <c r="C39" s="221" t="s">
        <v>114</v>
      </c>
      <c r="D39" s="209" t="s">
        <v>69</v>
      </c>
      <c r="E39" s="228" t="s">
        <v>69</v>
      </c>
      <c r="F39" s="205" t="s">
        <v>69</v>
      </c>
      <c r="G39" s="205" t="s">
        <v>69</v>
      </c>
      <c r="H39" s="227" t="s">
        <v>69</v>
      </c>
      <c r="I39" s="213" t="s">
        <v>85</v>
      </c>
      <c r="J39" s="27"/>
      <c r="K39" s="80"/>
      <c r="L39" s="27"/>
      <c r="M39" s="250" t="s">
        <v>69</v>
      </c>
      <c r="N39" s="398"/>
      <c r="O39" s="401"/>
      <c r="P39" s="285" t="s">
        <v>87</v>
      </c>
      <c r="Q39" s="172"/>
      <c r="R39" s="172"/>
      <c r="AC39" s="1"/>
      <c r="AD39" s="1"/>
      <c r="AE39" s="1"/>
      <c r="AF39" s="1"/>
      <c r="AG39" s="1"/>
      <c r="AH39" s="1"/>
      <c r="AI39" s="1"/>
      <c r="AJ39" s="1"/>
      <c r="AK39" s="1"/>
      <c r="AL39" s="1"/>
      <c r="AM39" s="1"/>
      <c r="AN39" s="1"/>
      <c r="AO39" s="1"/>
      <c r="AP39" s="1"/>
      <c r="AQ39" s="1"/>
      <c r="AR39" s="1"/>
      <c r="AS39" s="1"/>
      <c r="AT39" s="1"/>
    </row>
    <row r="40" spans="1:46" ht="21" x14ac:dyDescent="0.25">
      <c r="A40" s="353"/>
      <c r="B40" s="354"/>
      <c r="C40" s="220" t="s">
        <v>113</v>
      </c>
      <c r="D40" s="205" t="s">
        <v>73</v>
      </c>
      <c r="E40" s="227" t="s">
        <v>73</v>
      </c>
      <c r="F40" s="205" t="s">
        <v>73</v>
      </c>
      <c r="G40" s="205" t="s">
        <v>73</v>
      </c>
      <c r="H40" s="227" t="s">
        <v>73</v>
      </c>
      <c r="I40" s="213" t="s">
        <v>85</v>
      </c>
      <c r="J40" s="28"/>
      <c r="K40" s="80"/>
      <c r="L40" s="28"/>
      <c r="M40" s="250" t="s">
        <v>73</v>
      </c>
      <c r="N40" s="399"/>
      <c r="O40" s="402"/>
      <c r="P40" s="285" t="s">
        <v>87</v>
      </c>
      <c r="Q40" s="172"/>
      <c r="R40" s="172"/>
      <c r="AC40" s="1"/>
      <c r="AD40" s="1"/>
      <c r="AE40" s="1"/>
      <c r="AF40" s="1"/>
      <c r="AG40" s="1"/>
      <c r="AH40" s="1"/>
      <c r="AI40" s="1"/>
      <c r="AJ40" s="1"/>
      <c r="AK40" s="1"/>
      <c r="AL40" s="1"/>
      <c r="AM40" s="1"/>
      <c r="AN40" s="1"/>
      <c r="AO40" s="1"/>
      <c r="AP40" s="1"/>
      <c r="AQ40" s="1"/>
      <c r="AR40" s="1"/>
      <c r="AS40" s="1"/>
      <c r="AT40" s="1"/>
    </row>
    <row r="41" spans="1:46" ht="21" customHeight="1" x14ac:dyDescent="0.25">
      <c r="A41" s="177"/>
      <c r="B41" s="195"/>
      <c r="C41" s="83"/>
      <c r="D41" s="198"/>
      <c r="E41" s="198"/>
      <c r="F41" s="198"/>
      <c r="G41" s="199"/>
      <c r="H41" s="198"/>
      <c r="I41" s="199"/>
      <c r="J41" s="196"/>
      <c r="K41" s="183"/>
      <c r="L41" s="196"/>
      <c r="M41" s="200"/>
      <c r="N41" s="200"/>
      <c r="O41" s="201"/>
      <c r="P41" s="292"/>
      <c r="Q41" s="172"/>
      <c r="R41" s="172"/>
      <c r="AC41" s="1"/>
      <c r="AD41" s="1"/>
      <c r="AE41" s="1"/>
      <c r="AF41" s="1"/>
      <c r="AG41" s="1"/>
      <c r="AH41" s="1"/>
      <c r="AI41" s="1"/>
      <c r="AJ41" s="1"/>
      <c r="AK41" s="1"/>
      <c r="AL41" s="1"/>
      <c r="AM41" s="1"/>
      <c r="AN41" s="1"/>
      <c r="AO41" s="1"/>
      <c r="AP41" s="1"/>
      <c r="AQ41" s="1"/>
      <c r="AR41" s="1"/>
      <c r="AS41" s="1"/>
      <c r="AT41" s="1"/>
    </row>
    <row r="42" spans="1:46" ht="21" x14ac:dyDescent="0.25">
      <c r="A42" s="1"/>
      <c r="B42" s="1"/>
      <c r="C42" s="8"/>
      <c r="D42" s="69" t="s">
        <v>41</v>
      </c>
      <c r="E42" s="8"/>
      <c r="F42" s="17"/>
      <c r="G42" s="11"/>
      <c r="H42" s="8"/>
      <c r="I42" s="6"/>
      <c r="J42" s="8"/>
      <c r="L42" s="8"/>
      <c r="M42" s="5"/>
      <c r="N42" s="5"/>
      <c r="O42" s="5"/>
      <c r="P42" s="288"/>
      <c r="Q42" s="172"/>
      <c r="R42" s="172"/>
      <c r="AC42" s="1"/>
      <c r="AD42" s="1"/>
      <c r="AE42" s="1"/>
      <c r="AF42" s="1"/>
      <c r="AG42" s="1"/>
      <c r="AH42" s="1"/>
      <c r="AI42" s="1"/>
      <c r="AJ42" s="1"/>
      <c r="AK42" s="1"/>
      <c r="AL42" s="1"/>
      <c r="AM42" s="1"/>
      <c r="AN42" s="1"/>
      <c r="AO42" s="1"/>
      <c r="AP42" s="1"/>
      <c r="AQ42" s="1"/>
      <c r="AR42" s="1"/>
      <c r="AS42" s="1"/>
      <c r="AT42" s="1"/>
    </row>
    <row r="43" spans="1:46" ht="30.75" customHeight="1" x14ac:dyDescent="0.25">
      <c r="A43" s="353" t="s">
        <v>3</v>
      </c>
      <c r="B43" s="354"/>
      <c r="C43" s="59" t="s">
        <v>4</v>
      </c>
      <c r="D43" s="209" t="s">
        <v>68</v>
      </c>
      <c r="E43" s="228" t="s">
        <v>68</v>
      </c>
      <c r="F43" s="205" t="s">
        <v>68</v>
      </c>
      <c r="G43" s="205" t="s">
        <v>68</v>
      </c>
      <c r="H43" s="227" t="s">
        <v>73</v>
      </c>
      <c r="I43" s="213" t="s">
        <v>85</v>
      </c>
      <c r="J43" s="164"/>
      <c r="K43" s="165"/>
      <c r="L43" s="164"/>
      <c r="M43" s="250" t="s">
        <v>85</v>
      </c>
      <c r="N43" s="203" t="s">
        <v>85</v>
      </c>
      <c r="O43" s="260" t="s">
        <v>235</v>
      </c>
      <c r="P43" s="285" t="s">
        <v>24</v>
      </c>
      <c r="Q43" s="172"/>
      <c r="R43" s="172"/>
      <c r="AC43" s="1"/>
      <c r="AD43" s="1"/>
      <c r="AE43" s="1"/>
      <c r="AF43" s="1"/>
      <c r="AG43" s="1"/>
      <c r="AH43" s="1"/>
      <c r="AI43" s="1"/>
      <c r="AJ43" s="1"/>
      <c r="AK43" s="1"/>
      <c r="AL43" s="1"/>
      <c r="AM43" s="1"/>
      <c r="AN43" s="1"/>
      <c r="AO43" s="1"/>
      <c r="AP43" s="1"/>
      <c r="AQ43" s="1"/>
      <c r="AR43" s="1"/>
      <c r="AS43" s="1"/>
      <c r="AT43" s="1"/>
    </row>
    <row r="44" spans="1:46" ht="30" x14ac:dyDescent="0.25">
      <c r="A44" s="353"/>
      <c r="B44" s="354"/>
      <c r="C44" s="83" t="s">
        <v>10</v>
      </c>
      <c r="D44" s="209" t="s">
        <v>69</v>
      </c>
      <c r="E44" s="228" t="s">
        <v>69</v>
      </c>
      <c r="F44" s="205" t="s">
        <v>69</v>
      </c>
      <c r="G44" s="205" t="s">
        <v>69</v>
      </c>
      <c r="H44" s="227" t="s">
        <v>69</v>
      </c>
      <c r="I44" s="213" t="s">
        <v>85</v>
      </c>
      <c r="J44" s="164"/>
      <c r="K44" s="165"/>
      <c r="L44" s="164"/>
      <c r="M44" s="250" t="s">
        <v>171</v>
      </c>
      <c r="N44" s="159" t="s">
        <v>143</v>
      </c>
      <c r="O44" s="324" t="s">
        <v>385</v>
      </c>
      <c r="P44" s="285" t="s">
        <v>24</v>
      </c>
      <c r="Q44" s="172"/>
      <c r="R44" s="172"/>
      <c r="AC44" s="1"/>
      <c r="AD44" s="1"/>
      <c r="AE44" s="1"/>
      <c r="AF44" s="1"/>
      <c r="AG44" s="1"/>
      <c r="AH44" s="1"/>
      <c r="AI44" s="1"/>
      <c r="AJ44" s="1"/>
      <c r="AK44" s="1"/>
      <c r="AL44" s="1"/>
      <c r="AM44" s="1"/>
      <c r="AN44" s="1"/>
      <c r="AO44" s="1"/>
      <c r="AP44" s="1"/>
      <c r="AQ44" s="1"/>
      <c r="AR44" s="1"/>
      <c r="AS44" s="1"/>
      <c r="AT44" s="1"/>
    </row>
    <row r="45" spans="1:46" ht="30" x14ac:dyDescent="0.25">
      <c r="A45" s="353"/>
      <c r="B45" s="354"/>
      <c r="C45" s="59" t="str">
        <f t="shared" ref="C45:C47" si="6">C59</f>
        <v>Others Quota</v>
      </c>
      <c r="D45" s="209" t="s">
        <v>73</v>
      </c>
      <c r="E45" s="228" t="s">
        <v>73</v>
      </c>
      <c r="F45" s="208" t="s">
        <v>73</v>
      </c>
      <c r="G45" s="205" t="s">
        <v>73</v>
      </c>
      <c r="H45" s="227" t="s">
        <v>73</v>
      </c>
      <c r="I45" s="213" t="s">
        <v>85</v>
      </c>
      <c r="J45" s="164"/>
      <c r="K45" s="166"/>
      <c r="L45" s="164"/>
      <c r="M45" s="250" t="s">
        <v>85</v>
      </c>
      <c r="N45" s="203" t="s">
        <v>119</v>
      </c>
      <c r="O45" s="252" t="s">
        <v>120</v>
      </c>
      <c r="P45" s="285" t="s">
        <v>169</v>
      </c>
      <c r="Q45" s="172"/>
      <c r="R45" s="172"/>
      <c r="AC45" s="1"/>
      <c r="AD45" s="1"/>
      <c r="AE45" s="1"/>
      <c r="AF45" s="1"/>
      <c r="AG45" s="1"/>
      <c r="AH45" s="1"/>
      <c r="AI45" s="1"/>
      <c r="AJ45" s="1"/>
      <c r="AK45" s="1"/>
      <c r="AL45" s="1"/>
      <c r="AM45" s="1"/>
      <c r="AN45" s="1"/>
      <c r="AO45" s="1"/>
      <c r="AP45" s="1"/>
      <c r="AQ45" s="1"/>
      <c r="AR45" s="1"/>
      <c r="AS45" s="1"/>
      <c r="AT45" s="1"/>
    </row>
    <row r="46" spans="1:46" ht="88.5" customHeight="1" x14ac:dyDescent="0.25">
      <c r="A46" s="353"/>
      <c r="B46" s="354"/>
      <c r="C46" s="60" t="str">
        <f t="shared" si="6"/>
        <v>Remove TAC</v>
      </c>
      <c r="D46" s="209" t="s">
        <v>68</v>
      </c>
      <c r="E46" s="228" t="s">
        <v>68</v>
      </c>
      <c r="F46" s="205" t="s">
        <v>68</v>
      </c>
      <c r="G46" s="205" t="s">
        <v>68</v>
      </c>
      <c r="H46" s="227" t="s">
        <v>68</v>
      </c>
      <c r="I46" s="213" t="s">
        <v>85</v>
      </c>
      <c r="J46" s="164"/>
      <c r="K46" s="165"/>
      <c r="L46" s="164"/>
      <c r="M46" s="250" t="s">
        <v>85</v>
      </c>
      <c r="N46" s="29" t="s">
        <v>85</v>
      </c>
      <c r="O46" s="252" t="s">
        <v>240</v>
      </c>
      <c r="P46" s="285" t="s">
        <v>197</v>
      </c>
      <c r="Q46" s="172"/>
      <c r="R46" s="172"/>
      <c r="AC46" s="1"/>
      <c r="AD46" s="1"/>
      <c r="AE46" s="1"/>
      <c r="AF46" s="1"/>
      <c r="AG46" s="1"/>
      <c r="AH46" s="1"/>
      <c r="AI46" s="1"/>
      <c r="AJ46" s="1"/>
      <c r="AK46" s="1"/>
      <c r="AL46" s="1"/>
      <c r="AM46" s="1"/>
      <c r="AN46" s="1"/>
      <c r="AO46" s="1"/>
      <c r="AP46" s="1"/>
      <c r="AQ46" s="1"/>
      <c r="AR46" s="1"/>
      <c r="AS46" s="1"/>
      <c r="AT46" s="1"/>
    </row>
    <row r="47" spans="1:46" ht="45" x14ac:dyDescent="0.25">
      <c r="A47" s="353"/>
      <c r="B47" s="354"/>
      <c r="C47" s="59" t="str">
        <f t="shared" si="6"/>
        <v xml:space="preserve">Merge TAC regions </v>
      </c>
      <c r="D47" s="205" t="s">
        <v>69</v>
      </c>
      <c r="E47" s="228" t="s">
        <v>69</v>
      </c>
      <c r="F47" s="205" t="s">
        <v>68</v>
      </c>
      <c r="G47" s="205" t="s">
        <v>69</v>
      </c>
      <c r="H47" s="227" t="s">
        <v>69</v>
      </c>
      <c r="I47" s="213" t="s">
        <v>85</v>
      </c>
      <c r="J47" s="164"/>
      <c r="K47" s="165"/>
      <c r="L47" s="164"/>
      <c r="M47" s="250" t="s">
        <v>171</v>
      </c>
      <c r="N47" s="294" t="s">
        <v>239</v>
      </c>
      <c r="O47" s="252" t="s">
        <v>238</v>
      </c>
      <c r="P47" s="285" t="s">
        <v>169</v>
      </c>
      <c r="Q47" s="172"/>
      <c r="R47" s="172"/>
      <c r="AC47" s="1"/>
      <c r="AD47" s="1"/>
      <c r="AE47" s="1"/>
      <c r="AF47" s="1"/>
      <c r="AG47" s="1"/>
      <c r="AH47" s="1"/>
      <c r="AI47" s="1"/>
      <c r="AJ47" s="1"/>
      <c r="AK47" s="1"/>
      <c r="AL47" s="1"/>
      <c r="AM47" s="1"/>
      <c r="AN47" s="1"/>
      <c r="AO47" s="1"/>
      <c r="AP47" s="1"/>
      <c r="AQ47" s="1"/>
      <c r="AR47" s="1"/>
      <c r="AS47" s="1"/>
      <c r="AT47" s="1"/>
    </row>
    <row r="48" spans="1:46" ht="21" customHeight="1" x14ac:dyDescent="0.25">
      <c r="A48" s="1"/>
      <c r="B48" s="1"/>
      <c r="C48" s="1"/>
      <c r="D48" s="1"/>
      <c r="E48" s="1"/>
      <c r="F48" s="6"/>
      <c r="G48" s="122"/>
      <c r="H48" s="1"/>
      <c r="I48" s="6"/>
      <c r="J48" s="1"/>
      <c r="K48" s="6"/>
      <c r="L48" s="1"/>
      <c r="M48" s="5"/>
      <c r="N48" s="5"/>
      <c r="O48" s="5"/>
      <c r="P48" s="297"/>
      <c r="Q48" s="172"/>
      <c r="R48" s="172"/>
      <c r="AC48" s="1"/>
      <c r="AD48" s="1"/>
      <c r="AE48" s="1"/>
      <c r="AF48" s="1"/>
      <c r="AG48" s="1"/>
      <c r="AH48" s="1"/>
      <c r="AI48" s="1"/>
      <c r="AJ48" s="1"/>
      <c r="AK48" s="1"/>
      <c r="AL48" s="1"/>
      <c r="AM48" s="1"/>
      <c r="AN48" s="1"/>
      <c r="AO48" s="1"/>
      <c r="AP48" s="1"/>
      <c r="AQ48" s="1"/>
      <c r="AR48" s="1"/>
      <c r="AS48" s="1"/>
      <c r="AT48" s="1"/>
    </row>
    <row r="49" spans="1:46" ht="34.5" customHeight="1" x14ac:dyDescent="0.25">
      <c r="A49" s="1"/>
      <c r="B49" s="1"/>
      <c r="C49" s="79" t="s">
        <v>38</v>
      </c>
      <c r="D49" s="70" t="s">
        <v>40</v>
      </c>
      <c r="E49" s="37"/>
      <c r="F49" s="7"/>
      <c r="G49" s="121"/>
      <c r="H49" s="37"/>
      <c r="I49" s="7"/>
      <c r="J49" s="37"/>
      <c r="L49" s="37"/>
      <c r="M49" s="5"/>
      <c r="N49" s="5"/>
      <c r="O49" s="5"/>
      <c r="P49" s="297"/>
      <c r="Q49" s="172"/>
      <c r="R49" s="172"/>
      <c r="AC49" s="1"/>
      <c r="AD49" s="1"/>
      <c r="AE49" s="1"/>
      <c r="AF49" s="1"/>
      <c r="AG49" s="1"/>
      <c r="AH49" s="1"/>
      <c r="AI49" s="1"/>
      <c r="AJ49" s="1"/>
      <c r="AK49" s="1"/>
      <c r="AL49" s="1"/>
      <c r="AM49" s="1"/>
      <c r="AN49" s="1"/>
      <c r="AO49" s="1"/>
      <c r="AP49" s="1"/>
      <c r="AQ49" s="1"/>
      <c r="AR49" s="1"/>
      <c r="AS49" s="1"/>
      <c r="AT49" s="1"/>
    </row>
    <row r="50" spans="1:46" ht="30" x14ac:dyDescent="0.25">
      <c r="A50" s="353" t="s">
        <v>2</v>
      </c>
      <c r="B50" s="354"/>
      <c r="C50" s="57" t="s">
        <v>14</v>
      </c>
      <c r="D50" s="211" t="s">
        <v>68</v>
      </c>
      <c r="E50" s="234" t="s">
        <v>68</v>
      </c>
      <c r="F50" s="205" t="s">
        <v>68</v>
      </c>
      <c r="G50" s="205" t="s">
        <v>68</v>
      </c>
      <c r="H50" s="227" t="s">
        <v>68</v>
      </c>
      <c r="I50" s="213" t="s">
        <v>85</v>
      </c>
      <c r="J50" s="163"/>
      <c r="K50" s="165"/>
      <c r="L50" s="163"/>
      <c r="M50" s="3" t="s">
        <v>85</v>
      </c>
      <c r="N50" s="29" t="s">
        <v>85</v>
      </c>
      <c r="O50" s="14" t="s">
        <v>160</v>
      </c>
      <c r="P50" s="285" t="s">
        <v>197</v>
      </c>
      <c r="Q50" s="172"/>
      <c r="R50" s="172"/>
      <c r="AC50" s="1"/>
      <c r="AD50" s="1"/>
      <c r="AE50" s="1"/>
      <c r="AF50" s="1"/>
      <c r="AG50" s="1"/>
      <c r="AH50" s="1"/>
      <c r="AI50" s="1"/>
      <c r="AJ50" s="1"/>
      <c r="AK50" s="1"/>
      <c r="AL50" s="1"/>
      <c r="AM50" s="1"/>
      <c r="AN50" s="1"/>
      <c r="AO50" s="1"/>
      <c r="AP50" s="1"/>
      <c r="AQ50" s="1"/>
      <c r="AR50" s="1"/>
      <c r="AS50" s="1"/>
      <c r="AT50" s="1"/>
    </row>
    <row r="51" spans="1:46" s="1" customFormat="1" ht="45" x14ac:dyDescent="0.25">
      <c r="A51" s="353"/>
      <c r="B51" s="354"/>
      <c r="C51" s="63" t="s">
        <v>30</v>
      </c>
      <c r="D51" s="205" t="s">
        <v>196</v>
      </c>
      <c r="E51" s="227" t="s">
        <v>196</v>
      </c>
      <c r="F51" s="208" t="s">
        <v>196</v>
      </c>
      <c r="G51" s="205" t="s">
        <v>196</v>
      </c>
      <c r="H51" s="227" t="s">
        <v>196</v>
      </c>
      <c r="I51" s="213" t="s">
        <v>85</v>
      </c>
      <c r="J51" s="163"/>
      <c r="K51" s="166"/>
      <c r="L51" s="163"/>
      <c r="M51" s="3" t="s">
        <v>85</v>
      </c>
      <c r="N51" s="159" t="s">
        <v>123</v>
      </c>
      <c r="O51" s="251" t="s">
        <v>237</v>
      </c>
      <c r="P51" s="285" t="s">
        <v>24</v>
      </c>
      <c r="Q51" s="172"/>
      <c r="R51" s="172"/>
    </row>
    <row r="52" spans="1:46" s="1" customFormat="1" ht="45" x14ac:dyDescent="0.35">
      <c r="A52" s="353"/>
      <c r="B52" s="354"/>
      <c r="C52" s="216" t="s">
        <v>31</v>
      </c>
      <c r="D52" s="211" t="s">
        <v>196</v>
      </c>
      <c r="E52" s="234" t="s">
        <v>196</v>
      </c>
      <c r="F52" s="211" t="s">
        <v>196</v>
      </c>
      <c r="G52" s="211" t="s">
        <v>196</v>
      </c>
      <c r="H52" s="234" t="s">
        <v>196</v>
      </c>
      <c r="I52" s="213" t="s">
        <v>85</v>
      </c>
      <c r="J52" s="163"/>
      <c r="K52" s="217"/>
      <c r="L52" s="163"/>
      <c r="M52" s="3" t="s">
        <v>85</v>
      </c>
      <c r="N52" s="267" t="s">
        <v>236</v>
      </c>
      <c r="O52" s="295" t="s">
        <v>241</v>
      </c>
      <c r="P52" s="285" t="s">
        <v>24</v>
      </c>
      <c r="Q52" s="172"/>
      <c r="R52" s="172"/>
    </row>
    <row r="53" spans="1:46" s="1" customFormat="1" ht="21" customHeight="1" x14ac:dyDescent="0.35">
      <c r="A53" s="353"/>
      <c r="B53" s="354"/>
      <c r="C53" s="215"/>
      <c r="D53" s="227"/>
      <c r="E53" s="227"/>
      <c r="F53" s="227"/>
      <c r="G53" s="227"/>
      <c r="H53" s="227"/>
      <c r="I53" s="227"/>
      <c r="J53" s="40"/>
      <c r="K53" s="274"/>
      <c r="L53" s="40"/>
      <c r="M53" s="275"/>
      <c r="N53" s="275"/>
      <c r="O53" s="169"/>
      <c r="P53" s="281"/>
      <c r="Q53" s="172"/>
      <c r="R53" s="172"/>
    </row>
    <row r="54" spans="1:46" s="1" customFormat="1" ht="21" customHeight="1" x14ac:dyDescent="0.35">
      <c r="A54" s="353"/>
      <c r="B54" s="354"/>
      <c r="C54" s="215"/>
      <c r="D54" s="227"/>
      <c r="E54" s="227"/>
      <c r="F54" s="227"/>
      <c r="G54" s="227"/>
      <c r="H54" s="227"/>
      <c r="I54" s="227"/>
      <c r="J54" s="40"/>
      <c r="K54" s="274"/>
      <c r="L54" s="40"/>
      <c r="M54" s="275"/>
      <c r="N54" s="275"/>
      <c r="O54" s="169"/>
      <c r="P54" s="168"/>
      <c r="Q54" s="172"/>
      <c r="R54" s="172"/>
    </row>
    <row r="55" spans="1:46" ht="21.75" thickBot="1" x14ac:dyDescent="0.3">
      <c r="A55" s="1"/>
      <c r="B55" s="1"/>
      <c r="C55" s="4"/>
      <c r="D55" s="4"/>
      <c r="E55" s="4"/>
      <c r="F55" s="6"/>
      <c r="G55" s="16"/>
      <c r="H55" s="4"/>
      <c r="I55" s="6"/>
      <c r="J55" s="4"/>
      <c r="K55" s="16"/>
      <c r="L55" s="4"/>
      <c r="M55" s="5"/>
      <c r="N55" s="5"/>
      <c r="O55" s="16"/>
      <c r="Q55" s="172"/>
      <c r="R55" s="172"/>
      <c r="AC55" s="1"/>
      <c r="AD55" s="1"/>
      <c r="AE55" s="1"/>
      <c r="AF55" s="1"/>
      <c r="AG55" s="1"/>
      <c r="AH55" s="1"/>
      <c r="AI55" s="1"/>
      <c r="AJ55" s="1"/>
      <c r="AK55" s="1"/>
      <c r="AL55" s="1"/>
      <c r="AM55" s="1"/>
      <c r="AN55" s="1"/>
      <c r="AO55" s="1"/>
      <c r="AP55" s="1"/>
      <c r="AQ55" s="1"/>
      <c r="AR55" s="1"/>
      <c r="AS55" s="1"/>
      <c r="AT55" s="1"/>
    </row>
    <row r="56" spans="1:46" ht="240.75" customHeight="1" thickBot="1" x14ac:dyDescent="0.3">
      <c r="A56" s="348" t="s">
        <v>246</v>
      </c>
      <c r="B56" s="349"/>
      <c r="C56" s="349"/>
      <c r="D56" s="355" t="s">
        <v>336</v>
      </c>
      <c r="E56" s="349"/>
      <c r="F56" s="349"/>
      <c r="G56" s="349"/>
      <c r="H56" s="349"/>
      <c r="I56" s="356"/>
      <c r="J56" s="123"/>
      <c r="K56" s="111"/>
      <c r="L56" s="176"/>
      <c r="M56" s="32"/>
      <c r="N56" s="32"/>
      <c r="O56" s="32"/>
      <c r="P56" s="32"/>
      <c r="Q56" s="345"/>
      <c r="R56" s="345"/>
      <c r="AC56" s="1"/>
      <c r="AD56" s="1"/>
      <c r="AE56" s="1"/>
      <c r="AF56" s="1"/>
      <c r="AG56" s="1"/>
      <c r="AH56" s="1"/>
      <c r="AI56" s="1"/>
      <c r="AJ56" s="1"/>
      <c r="AK56" s="1"/>
      <c r="AL56" s="1"/>
      <c r="AM56" s="1"/>
      <c r="AN56" s="1"/>
      <c r="AO56" s="1"/>
      <c r="AP56" s="1"/>
      <c r="AQ56" s="1"/>
      <c r="AR56" s="1"/>
      <c r="AS56" s="1"/>
      <c r="AT56" s="1"/>
    </row>
    <row r="57" spans="1:46" ht="23.25" hidden="1" x14ac:dyDescent="0.35">
      <c r="A57" s="19"/>
      <c r="B57" s="20"/>
      <c r="C57" s="6"/>
      <c r="D57" s="6"/>
      <c r="E57" s="6"/>
      <c r="F57" s="5"/>
      <c r="G57" s="120"/>
      <c r="H57" s="6"/>
      <c r="I57" s="5"/>
      <c r="J57" s="6"/>
      <c r="K57" s="5"/>
      <c r="L57" s="6"/>
      <c r="M57" s="5"/>
      <c r="N57" s="5"/>
      <c r="O57" s="5"/>
      <c r="Q57" s="172"/>
      <c r="R57" s="172"/>
      <c r="AC57" s="1"/>
      <c r="AD57" s="1"/>
      <c r="AE57" s="1"/>
      <c r="AF57" s="1"/>
      <c r="AG57" s="1"/>
      <c r="AH57" s="1"/>
      <c r="AI57" s="1"/>
      <c r="AJ57" s="1"/>
      <c r="AK57" s="1"/>
      <c r="AL57" s="1"/>
      <c r="AM57" s="1"/>
      <c r="AN57" s="1"/>
      <c r="AO57" s="1"/>
      <c r="AP57" s="1"/>
      <c r="AQ57" s="1"/>
      <c r="AR57" s="1"/>
      <c r="AS57" s="1"/>
      <c r="AT57" s="1"/>
    </row>
    <row r="58" spans="1:46" ht="21" hidden="1" x14ac:dyDescent="0.25">
      <c r="A58" s="1"/>
      <c r="B58" s="1"/>
      <c r="C58" s="17"/>
      <c r="D58" s="71" t="s">
        <v>39</v>
      </c>
      <c r="E58" s="17"/>
      <c r="F58" s="7"/>
      <c r="G58" s="121"/>
      <c r="H58" s="17"/>
      <c r="I58" s="7"/>
      <c r="J58" s="17"/>
      <c r="L58" s="17"/>
      <c r="M58" s="5"/>
      <c r="N58" s="5"/>
      <c r="O58" s="17"/>
      <c r="Q58" s="172"/>
      <c r="R58" s="172"/>
      <c r="AC58" s="1"/>
      <c r="AD58" s="1"/>
      <c r="AE58" s="1"/>
      <c r="AF58" s="1"/>
      <c r="AG58" s="1"/>
      <c r="AH58" s="1"/>
      <c r="AI58" s="1"/>
      <c r="AJ58" s="1"/>
      <c r="AK58" s="1"/>
      <c r="AL58" s="1"/>
      <c r="AM58" s="1"/>
      <c r="AN58" s="1"/>
      <c r="AO58" s="1"/>
      <c r="AP58" s="1"/>
      <c r="AQ58" s="1"/>
      <c r="AR58" s="1"/>
      <c r="AS58" s="1"/>
      <c r="AT58" s="1"/>
    </row>
    <row r="59" spans="1:46" ht="21" hidden="1" customHeight="1" x14ac:dyDescent="0.25">
      <c r="A59" s="346" t="s">
        <v>32</v>
      </c>
      <c r="B59" s="347"/>
      <c r="C59" s="42" t="s">
        <v>11</v>
      </c>
      <c r="D59" s="13" t="s">
        <v>70</v>
      </c>
      <c r="E59" s="13" t="s">
        <v>70</v>
      </c>
      <c r="F59" s="153" t="s">
        <v>70</v>
      </c>
      <c r="G59" s="43"/>
      <c r="H59" s="153" t="s">
        <v>70</v>
      </c>
      <c r="I59" s="45"/>
      <c r="J59" s="13"/>
      <c r="K59" s="80"/>
      <c r="L59" s="13"/>
      <c r="M59" s="15"/>
      <c r="N59" s="30"/>
      <c r="P59" s="68"/>
      <c r="Q59" s="172"/>
      <c r="R59" s="172"/>
      <c r="AC59" s="1"/>
      <c r="AD59" s="1"/>
      <c r="AE59" s="1"/>
      <c r="AF59" s="1"/>
      <c r="AG59" s="1"/>
      <c r="AH59" s="1"/>
      <c r="AI59" s="1"/>
      <c r="AJ59" s="1"/>
      <c r="AK59" s="1"/>
      <c r="AL59" s="1"/>
      <c r="AM59" s="1"/>
      <c r="AN59" s="1"/>
      <c r="AO59" s="1"/>
      <c r="AP59" s="1"/>
      <c r="AQ59" s="1"/>
      <c r="AR59" s="1"/>
      <c r="AS59" s="1"/>
      <c r="AT59" s="1"/>
    </row>
    <row r="60" spans="1:46" ht="21" hidden="1" customHeight="1" x14ac:dyDescent="0.25">
      <c r="A60" s="346"/>
      <c r="B60" s="347"/>
      <c r="C60" s="59" t="s">
        <v>5</v>
      </c>
      <c r="D60" s="38"/>
      <c r="E60" s="38"/>
      <c r="F60" s="77"/>
      <c r="G60" s="44"/>
      <c r="H60" s="153"/>
      <c r="I60" s="118"/>
      <c r="J60" s="38"/>
      <c r="K60" s="81"/>
      <c r="L60" s="38"/>
      <c r="M60" s="21"/>
      <c r="N60" s="31"/>
      <c r="O60" s="2"/>
      <c r="P60" s="68"/>
      <c r="Q60" s="172"/>
      <c r="R60" s="172"/>
      <c r="AC60" s="1"/>
      <c r="AD60" s="1"/>
      <c r="AE60" s="1"/>
      <c r="AF60" s="1"/>
      <c r="AG60" s="1"/>
      <c r="AH60" s="1"/>
      <c r="AI60" s="1"/>
      <c r="AJ60" s="1"/>
      <c r="AK60" s="1"/>
      <c r="AL60" s="1"/>
      <c r="AM60" s="1"/>
      <c r="AN60" s="1"/>
      <c r="AO60" s="1"/>
      <c r="AP60" s="1"/>
      <c r="AQ60" s="1"/>
      <c r="AR60" s="1"/>
      <c r="AS60" s="1"/>
      <c r="AT60" s="1"/>
    </row>
    <row r="61" spans="1:46" ht="21" hidden="1" customHeight="1" x14ac:dyDescent="0.25">
      <c r="A61" s="346"/>
      <c r="B61" s="347"/>
      <c r="C61" s="59" t="s">
        <v>6</v>
      </c>
      <c r="D61" s="12"/>
      <c r="E61" s="12"/>
      <c r="F61" s="153"/>
      <c r="G61" s="43"/>
      <c r="H61" s="153"/>
      <c r="I61" s="119"/>
      <c r="J61" s="12"/>
      <c r="K61" s="80"/>
      <c r="L61" s="12"/>
      <c r="M61" s="15"/>
      <c r="N61" s="30"/>
      <c r="O61" s="18"/>
      <c r="P61" s="68"/>
      <c r="Q61" s="172"/>
      <c r="R61" s="172"/>
      <c r="AC61" s="1"/>
      <c r="AD61" s="1"/>
      <c r="AE61" s="1"/>
      <c r="AF61" s="1"/>
      <c r="AG61" s="1"/>
      <c r="AH61" s="1"/>
      <c r="AI61" s="1"/>
      <c r="AJ61" s="1"/>
      <c r="AK61" s="1"/>
      <c r="AL61" s="1"/>
      <c r="AM61" s="1"/>
      <c r="AN61" s="1"/>
      <c r="AO61" s="1"/>
      <c r="AP61" s="1"/>
      <c r="AQ61" s="1"/>
      <c r="AR61" s="1"/>
      <c r="AS61" s="1"/>
      <c r="AT61" s="1"/>
    </row>
    <row r="62" spans="1:46" ht="21" hidden="1" customHeight="1" x14ac:dyDescent="0.3">
      <c r="A62" s="346"/>
      <c r="B62" s="347"/>
      <c r="C62" s="42" t="s">
        <v>16</v>
      </c>
      <c r="D62" s="39"/>
      <c r="E62" s="39"/>
      <c r="F62" s="153"/>
      <c r="G62" s="44"/>
      <c r="H62" s="153"/>
      <c r="I62" s="45"/>
      <c r="J62" s="39"/>
      <c r="K62" s="80"/>
      <c r="L62" s="39"/>
      <c r="M62" s="15"/>
      <c r="N62" s="15"/>
      <c r="O62" s="170"/>
      <c r="P62" s="168"/>
      <c r="Q62" s="172"/>
      <c r="R62" s="172"/>
      <c r="AC62" s="1"/>
      <c r="AD62" s="1"/>
      <c r="AE62" s="1"/>
      <c r="AF62" s="1"/>
      <c r="AG62" s="1"/>
      <c r="AH62" s="1"/>
      <c r="AI62" s="1"/>
      <c r="AJ62" s="1"/>
      <c r="AK62" s="1"/>
      <c r="AL62" s="1"/>
      <c r="AM62" s="1"/>
      <c r="AN62" s="1"/>
      <c r="AO62" s="1"/>
      <c r="AP62" s="1"/>
      <c r="AQ62" s="1"/>
      <c r="AR62" s="1"/>
      <c r="AS62" s="1"/>
      <c r="AT62" s="1"/>
    </row>
    <row r="63" spans="1:46" ht="21" hidden="1" customHeight="1" x14ac:dyDescent="0.3">
      <c r="A63" s="346"/>
      <c r="B63" s="347"/>
      <c r="C63" s="61" t="s">
        <v>15</v>
      </c>
      <c r="D63" s="24"/>
      <c r="E63" s="24"/>
      <c r="F63" s="153"/>
      <c r="G63" s="43"/>
      <c r="H63" s="153"/>
      <c r="I63" s="45"/>
      <c r="J63" s="24"/>
      <c r="K63" s="80"/>
      <c r="L63" s="24"/>
      <c r="M63" s="15"/>
      <c r="N63" s="15"/>
      <c r="O63" s="170"/>
      <c r="P63" s="168"/>
      <c r="Q63" s="172"/>
      <c r="R63" s="172"/>
      <c r="AC63" s="1"/>
      <c r="AD63" s="1"/>
      <c r="AE63" s="1"/>
      <c r="AF63" s="1"/>
      <c r="AG63" s="1"/>
      <c r="AH63" s="1"/>
      <c r="AI63" s="1"/>
      <c r="AJ63" s="1"/>
      <c r="AK63" s="1"/>
      <c r="AL63" s="1"/>
      <c r="AM63" s="1"/>
      <c r="AN63" s="1"/>
      <c r="AO63" s="1"/>
      <c r="AP63" s="1"/>
      <c r="AQ63" s="1"/>
      <c r="AR63" s="1"/>
      <c r="AS63" s="1"/>
      <c r="AT63" s="1"/>
    </row>
    <row r="64" spans="1:46" ht="21" hidden="1" customHeight="1" x14ac:dyDescent="0.3">
      <c r="A64" s="346"/>
      <c r="B64" s="347"/>
      <c r="C64" s="58"/>
      <c r="D64" s="25"/>
      <c r="E64" s="25"/>
      <c r="F64" s="77"/>
      <c r="G64" s="43"/>
      <c r="H64" s="153"/>
      <c r="I64" s="45"/>
      <c r="J64" s="25"/>
      <c r="K64" s="81"/>
      <c r="L64" s="25"/>
      <c r="M64" s="15"/>
      <c r="N64" s="30"/>
      <c r="O64" s="170"/>
      <c r="P64" s="168"/>
      <c r="Q64" s="172"/>
      <c r="R64" s="172"/>
      <c r="AC64" s="1"/>
      <c r="AD64" s="1"/>
      <c r="AE64" s="1"/>
      <c r="AF64" s="1"/>
      <c r="AG64" s="1"/>
      <c r="AH64" s="1"/>
      <c r="AI64" s="1"/>
      <c r="AJ64" s="1"/>
      <c r="AK64" s="1"/>
      <c r="AL64" s="1"/>
      <c r="AM64" s="1"/>
      <c r="AN64" s="1"/>
      <c r="AO64" s="1"/>
      <c r="AP64" s="1"/>
      <c r="AQ64" s="1"/>
      <c r="AR64" s="1"/>
      <c r="AS64" s="1"/>
      <c r="AT64" s="1"/>
    </row>
    <row r="65" spans="1:46" ht="21.75" hidden="1" thickBot="1" x14ac:dyDescent="0.3">
      <c r="A65" s="22"/>
      <c r="B65" s="22"/>
      <c r="C65" s="23"/>
      <c r="D65" s="6"/>
      <c r="E65" s="6"/>
      <c r="F65" s="6"/>
      <c r="G65" s="23"/>
      <c r="H65" s="23"/>
      <c r="I65" s="23"/>
      <c r="J65" s="23"/>
      <c r="K65" s="23"/>
      <c r="L65" s="23"/>
      <c r="M65" s="16"/>
      <c r="N65" s="16"/>
      <c r="O65" s="160" t="s">
        <v>71</v>
      </c>
      <c r="Q65" s="172"/>
      <c r="R65" s="172"/>
      <c r="AC65" s="1"/>
      <c r="AD65" s="1"/>
      <c r="AE65" s="1"/>
      <c r="AF65" s="1"/>
      <c r="AG65" s="1"/>
      <c r="AH65" s="1"/>
      <c r="AI65" s="1"/>
      <c r="AJ65" s="1"/>
      <c r="AK65" s="1"/>
      <c r="AL65" s="1"/>
      <c r="AM65" s="1"/>
      <c r="AN65" s="1"/>
      <c r="AO65" s="1"/>
      <c r="AP65" s="1"/>
      <c r="AQ65" s="1"/>
      <c r="AR65" s="1"/>
      <c r="AS65" s="1"/>
      <c r="AT65" s="1"/>
    </row>
    <row r="66" spans="1:46" ht="60" hidden="1" customHeight="1" x14ac:dyDescent="0.35">
      <c r="A66" s="348" t="s">
        <v>29</v>
      </c>
      <c r="B66" s="349"/>
      <c r="C66" s="349"/>
      <c r="D66" s="123" t="s">
        <v>72</v>
      </c>
      <c r="E66" s="123"/>
      <c r="F66" s="111"/>
      <c r="G66" s="113"/>
      <c r="H66" s="176"/>
      <c r="I66" s="112"/>
      <c r="J66" s="123"/>
      <c r="K66" s="111"/>
      <c r="L66" s="176"/>
      <c r="M66" s="33"/>
      <c r="N66" s="32"/>
      <c r="O66" s="32"/>
      <c r="P66" s="32"/>
      <c r="Q66" s="172"/>
      <c r="R66" s="172"/>
      <c r="AC66" s="1"/>
      <c r="AD66" s="1"/>
      <c r="AE66" s="1"/>
      <c r="AF66" s="1"/>
      <c r="AG66" s="1"/>
      <c r="AH66" s="1"/>
      <c r="AI66" s="1"/>
      <c r="AJ66" s="1"/>
      <c r="AK66" s="1"/>
      <c r="AL66" s="1"/>
      <c r="AM66" s="1"/>
      <c r="AN66" s="1"/>
      <c r="AO66" s="1"/>
      <c r="AP66" s="1"/>
      <c r="AQ66" s="1"/>
      <c r="AR66" s="1"/>
      <c r="AS66" s="1"/>
      <c r="AT66" s="1"/>
    </row>
    <row r="67" spans="1:46" s="1" customFormat="1" x14ac:dyDescent="0.25">
      <c r="Q67" s="172"/>
      <c r="R67" s="172"/>
    </row>
    <row r="68" spans="1:46" s="1" customFormat="1" ht="23.25" x14ac:dyDescent="0.35">
      <c r="A68" s="74" t="s">
        <v>20</v>
      </c>
      <c r="B68" s="75"/>
      <c r="Q68" s="172"/>
      <c r="R68" s="172"/>
    </row>
    <row r="69" spans="1:46" s="1" customFormat="1" ht="21" x14ac:dyDescent="0.35">
      <c r="A69" s="67"/>
      <c r="B69" s="75" t="s">
        <v>21</v>
      </c>
    </row>
    <row r="70" spans="1:46" s="1" customFormat="1" ht="21" x14ac:dyDescent="0.35">
      <c r="A70" s="67"/>
      <c r="B70" s="75" t="s">
        <v>22</v>
      </c>
    </row>
    <row r="71" spans="1:46" s="1" customFormat="1" ht="21" x14ac:dyDescent="0.35">
      <c r="A71" s="67"/>
      <c r="B71" s="75" t="s">
        <v>23</v>
      </c>
    </row>
    <row r="72" spans="1:46" s="1" customFormat="1" ht="21" x14ac:dyDescent="0.35">
      <c r="A72" s="67"/>
      <c r="B72" s="75" t="s">
        <v>24</v>
      </c>
    </row>
    <row r="73" spans="1:46" s="1" customFormat="1" ht="21" x14ac:dyDescent="0.35">
      <c r="A73" s="67"/>
      <c r="B73" s="75" t="s">
        <v>25</v>
      </c>
    </row>
    <row r="74" spans="1:46" s="1" customFormat="1" ht="21" x14ac:dyDescent="0.35">
      <c r="A74" s="67"/>
      <c r="B74" s="75" t="s">
        <v>26</v>
      </c>
    </row>
    <row r="75" spans="1:46" s="1" customFormat="1" ht="21" x14ac:dyDescent="0.35">
      <c r="A75" s="67"/>
      <c r="B75" s="75" t="s">
        <v>27</v>
      </c>
    </row>
    <row r="76" spans="1:46" s="1" customFormat="1" ht="21" x14ac:dyDescent="0.35">
      <c r="A76" s="67"/>
      <c r="B76" s="75"/>
    </row>
  </sheetData>
  <mergeCells count="30">
    <mergeCell ref="J3:J5"/>
    <mergeCell ref="K3:K5"/>
    <mergeCell ref="L3:L5"/>
    <mergeCell ref="A4:B4"/>
    <mergeCell ref="A5:B5"/>
    <mergeCell ref="H3:H5"/>
    <mergeCell ref="I3:I5"/>
    <mergeCell ref="D3:D5"/>
    <mergeCell ref="E3:E5"/>
    <mergeCell ref="F3:F5"/>
    <mergeCell ref="G3:G5"/>
    <mergeCell ref="A27:B27"/>
    <mergeCell ref="C25:C28"/>
    <mergeCell ref="A28:B28"/>
    <mergeCell ref="A29:B29"/>
    <mergeCell ref="A43:B47"/>
    <mergeCell ref="A25:B25"/>
    <mergeCell ref="Q56:R56"/>
    <mergeCell ref="A59:B64"/>
    <mergeCell ref="A66:C66"/>
    <mergeCell ref="Q30:R30"/>
    <mergeCell ref="A31:B33"/>
    <mergeCell ref="Q32:R32"/>
    <mergeCell ref="Q35:R35"/>
    <mergeCell ref="A36:B40"/>
    <mergeCell ref="A50:B54"/>
    <mergeCell ref="A56:C56"/>
    <mergeCell ref="N36:N40"/>
    <mergeCell ref="D56:I56"/>
    <mergeCell ref="O36:O40"/>
  </mergeCells>
  <pageMargins left="0.70866141732283472" right="0.70866141732283472" top="0.74803149606299213" bottom="0.74803149606299213" header="0.31496062992125984" footer="0.31496062992125984"/>
  <pageSetup paperSize="8"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Read me</vt:lpstr>
      <vt:lpstr>Definition Mitigation Actions</vt:lpstr>
      <vt:lpstr>Anglerfish</vt:lpstr>
      <vt:lpstr>Cod</vt:lpstr>
      <vt:lpstr>Haddock</vt:lpstr>
      <vt:lpstr>Hake</vt:lpstr>
      <vt:lpstr>Megrim</vt:lpstr>
      <vt:lpstr>Nephrops</vt:lpstr>
      <vt:lpstr>Plaice 7fg</vt:lpstr>
      <vt:lpstr>Plaice 7hjk</vt:lpstr>
      <vt:lpstr>Pollack</vt:lpstr>
      <vt:lpstr>Sole 7fg</vt:lpstr>
      <vt:lpstr>Sole 7hjk</vt:lpstr>
      <vt:lpstr>Skates and Rays</vt:lpstr>
      <vt:lpstr>Whiting</vt:lpstr>
      <vt:lpstr>Anglerfish!Print_Area</vt:lpstr>
      <vt:lpstr>Cod!Print_Area</vt:lpstr>
      <vt:lpstr>Haddock!Print_Area</vt:lpstr>
      <vt:lpstr>Hake!Print_Area</vt:lpstr>
      <vt:lpstr>Megrim!Print_Area</vt:lpstr>
      <vt:lpstr>Nephrops!Print_Area</vt:lpstr>
      <vt:lpstr>'Plaice 7fg'!Print_Area</vt:lpstr>
      <vt:lpstr>'Plaice 7hjk'!Print_Area</vt:lpstr>
      <vt:lpstr>Pollack!Print_Area</vt:lpstr>
      <vt:lpstr>'Skates and Rays'!Print_Area</vt:lpstr>
      <vt:lpstr>'Sole 7fg'!Print_Area</vt:lpstr>
      <vt:lpstr>'Sole 7hjk'!Print_Area</vt:lpstr>
      <vt:lpstr>Whiting!Print_Area</vt:lpstr>
    </vt:vector>
  </TitlesOfParts>
  <Company>SWFPA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Park</dc:creator>
  <cp:lastModifiedBy>Hoare, Deirdre</cp:lastModifiedBy>
  <cp:lastPrinted>2017-10-25T15:52:09Z</cp:lastPrinted>
  <dcterms:created xsi:type="dcterms:W3CDTF">2017-04-13T13:08:28Z</dcterms:created>
  <dcterms:modified xsi:type="dcterms:W3CDTF">2018-02-23T14:44:42Z</dcterms:modified>
</cp:coreProperties>
</file>