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1155" yWindow="15" windowWidth="29025" windowHeight="8295" tabRatio="500" activeTab="3"/>
  </bookViews>
  <sheets>
    <sheet name="Read me" sheetId="5" r:id="rId1"/>
    <sheet name="Definition Mitigation Actions" sheetId="6" r:id="rId2"/>
    <sheet name="Cod" sheetId="24" r:id="rId3"/>
    <sheet name="Haddock" sheetId="25" r:id="rId4"/>
    <sheet name="Plaice" sheetId="26" r:id="rId5"/>
    <sheet name="Sole" sheetId="28" r:id="rId6"/>
    <sheet name="Whiting" sheetId="29" r:id="rId7"/>
  </sheets>
  <calcPr calcId="145621"/>
</workbook>
</file>

<file path=xl/calcChain.xml><?xml version="1.0" encoding="utf-8"?>
<calcChain xmlns="http://schemas.openxmlformats.org/spreadsheetml/2006/main">
  <c r="C5" i="28" l="1"/>
  <c r="C5" i="26"/>
  <c r="C5" i="29"/>
  <c r="C5" i="24"/>
  <c r="C5" i="25"/>
  <c r="E20" i="29" l="1"/>
  <c r="F20" i="29"/>
  <c r="H20" i="29"/>
  <c r="C48" i="29"/>
  <c r="C47" i="29"/>
  <c r="C45" i="29"/>
  <c r="D20" i="29"/>
  <c r="H19" i="29"/>
  <c r="F19" i="29"/>
  <c r="E19" i="29"/>
  <c r="L14" i="29"/>
  <c r="L19" i="29" s="1"/>
  <c r="K14" i="29"/>
  <c r="J14" i="29"/>
  <c r="I14" i="29"/>
  <c r="H14" i="29"/>
  <c r="H22" i="29" s="1"/>
  <c r="G14" i="29"/>
  <c r="F14" i="29"/>
  <c r="F21" i="29" s="1"/>
  <c r="E14" i="29"/>
  <c r="E13" i="29" s="1"/>
  <c r="D14" i="29"/>
  <c r="M9" i="29"/>
  <c r="L8" i="29"/>
  <c r="K8" i="29"/>
  <c r="K19" i="29" s="1"/>
  <c r="J8" i="29"/>
  <c r="I7" i="29"/>
  <c r="H7" i="29"/>
  <c r="G7" i="29"/>
  <c r="F7" i="29"/>
  <c r="E7" i="29"/>
  <c r="D7" i="29"/>
  <c r="C48" i="28"/>
  <c r="C47" i="28"/>
  <c r="C45" i="28"/>
  <c r="H20" i="28"/>
  <c r="F20" i="28"/>
  <c r="D20" i="28"/>
  <c r="H19" i="28"/>
  <c r="F19" i="28"/>
  <c r="D19" i="28"/>
  <c r="L14" i="28"/>
  <c r="K14" i="28"/>
  <c r="J14" i="28"/>
  <c r="I14" i="28"/>
  <c r="H14" i="28"/>
  <c r="H21" i="28" s="1"/>
  <c r="G14" i="28"/>
  <c r="F14" i="28"/>
  <c r="F22" i="28" s="1"/>
  <c r="E14" i="28"/>
  <c r="D14" i="28"/>
  <c r="D13" i="28" s="1"/>
  <c r="M9" i="28"/>
  <c r="L8" i="28"/>
  <c r="K8" i="28"/>
  <c r="K19" i="28" s="1"/>
  <c r="J8" i="28"/>
  <c r="I7" i="28"/>
  <c r="H7" i="28"/>
  <c r="H10" i="28" s="1"/>
  <c r="K10" i="28" s="1"/>
  <c r="G7" i="28"/>
  <c r="F7" i="28"/>
  <c r="E7" i="28"/>
  <c r="D7" i="28"/>
  <c r="C48" i="26"/>
  <c r="C47" i="26"/>
  <c r="C45" i="26"/>
  <c r="H20" i="26"/>
  <c r="F20" i="26"/>
  <c r="E20" i="26"/>
  <c r="D20" i="26"/>
  <c r="H19" i="26"/>
  <c r="F19" i="26"/>
  <c r="E19" i="26"/>
  <c r="D19" i="26"/>
  <c r="L14" i="26"/>
  <c r="K14" i="26"/>
  <c r="J14" i="26"/>
  <c r="I14" i="26"/>
  <c r="H14" i="26"/>
  <c r="H13" i="26" s="1"/>
  <c r="G14" i="26"/>
  <c r="F14" i="26"/>
  <c r="E14" i="26"/>
  <c r="D14" i="26"/>
  <c r="D13" i="26" s="1"/>
  <c r="M9" i="26"/>
  <c r="L8" i="26"/>
  <c r="K8" i="26"/>
  <c r="K19" i="26" s="1"/>
  <c r="J8" i="26"/>
  <c r="I7" i="26"/>
  <c r="H7" i="26"/>
  <c r="G7" i="26"/>
  <c r="F7" i="26"/>
  <c r="E7" i="26"/>
  <c r="D7" i="26"/>
  <c r="G10" i="26"/>
  <c r="M9" i="25"/>
  <c r="E20" i="25"/>
  <c r="F20" i="25"/>
  <c r="H20" i="25"/>
  <c r="E19" i="25"/>
  <c r="F19" i="25"/>
  <c r="H19" i="25"/>
  <c r="D20" i="25"/>
  <c r="D19" i="25"/>
  <c r="D14" i="25"/>
  <c r="D22" i="25" s="1"/>
  <c r="C49" i="25"/>
  <c r="C47" i="25"/>
  <c r="C45" i="25"/>
  <c r="L14" i="25"/>
  <c r="K14" i="25"/>
  <c r="J14" i="25"/>
  <c r="I14" i="25"/>
  <c r="H14" i="25"/>
  <c r="H21" i="25" s="1"/>
  <c r="G14" i="25"/>
  <c r="E14" i="25"/>
  <c r="E21" i="25" s="1"/>
  <c r="L8" i="25"/>
  <c r="K8" i="25"/>
  <c r="J8" i="25"/>
  <c r="I7" i="25"/>
  <c r="H7" i="25"/>
  <c r="G7" i="25"/>
  <c r="F7" i="25"/>
  <c r="E7" i="25"/>
  <c r="D7" i="25"/>
  <c r="E20" i="24"/>
  <c r="F20" i="24"/>
  <c r="H20" i="24"/>
  <c r="D20" i="24"/>
  <c r="D14" i="24"/>
  <c r="D22" i="24" s="1"/>
  <c r="H22" i="25" l="1"/>
  <c r="L19" i="26"/>
  <c r="L19" i="28"/>
  <c r="J19" i="29"/>
  <c r="H21" i="29"/>
  <c r="F22" i="29"/>
  <c r="I10" i="29"/>
  <c r="D10" i="29"/>
  <c r="D24" i="29" s="1"/>
  <c r="H13" i="25"/>
  <c r="D21" i="25"/>
  <c r="D13" i="25"/>
  <c r="E22" i="25"/>
  <c r="E13" i="25"/>
  <c r="D21" i="24"/>
  <c r="D13" i="24"/>
  <c r="G24" i="26"/>
  <c r="H10" i="29"/>
  <c r="L10" i="29" s="1"/>
  <c r="H22" i="28"/>
  <c r="H13" i="28"/>
  <c r="D13" i="29"/>
  <c r="H13" i="29"/>
  <c r="J19" i="28"/>
  <c r="G10" i="28"/>
  <c r="G24" i="28" s="1"/>
  <c r="D10" i="28"/>
  <c r="D24" i="28" s="1"/>
  <c r="C14" i="26"/>
  <c r="J19" i="26"/>
  <c r="H10" i="26"/>
  <c r="K10" i="26" s="1"/>
  <c r="D10" i="26"/>
  <c r="D24" i="26" s="1"/>
  <c r="E10" i="29"/>
  <c r="E24" i="29" s="1"/>
  <c r="C14" i="29"/>
  <c r="F10" i="29"/>
  <c r="F24" i="29" s="1"/>
  <c r="D22" i="29"/>
  <c r="G10" i="29"/>
  <c r="G24" i="29" s="1"/>
  <c r="F13" i="29"/>
  <c r="E21" i="29"/>
  <c r="E22" i="29"/>
  <c r="L10" i="28"/>
  <c r="F21" i="28"/>
  <c r="E10" i="28"/>
  <c r="E24" i="28" s="1"/>
  <c r="I10" i="28"/>
  <c r="C14" i="28"/>
  <c r="H23" i="28"/>
  <c r="F10" i="28"/>
  <c r="F24" i="28" s="1"/>
  <c r="J10" i="28"/>
  <c r="D21" i="28"/>
  <c r="D22" i="28"/>
  <c r="H24" i="28"/>
  <c r="F13" i="28"/>
  <c r="E10" i="26"/>
  <c r="E24" i="26" s="1"/>
  <c r="I10" i="26"/>
  <c r="F10" i="26"/>
  <c r="F24" i="26" s="1"/>
  <c r="D21" i="26"/>
  <c r="D22" i="26"/>
  <c r="F13" i="26"/>
  <c r="E21" i="26"/>
  <c r="E22" i="26"/>
  <c r="F21" i="26"/>
  <c r="F22" i="26"/>
  <c r="H21" i="26"/>
  <c r="H22" i="26"/>
  <c r="D10" i="25"/>
  <c r="D24" i="25" s="1"/>
  <c r="F10" i="25"/>
  <c r="J19" i="25"/>
  <c r="K19" i="25"/>
  <c r="L19" i="25"/>
  <c r="I10" i="25"/>
  <c r="H10" i="25"/>
  <c r="L10" i="25" s="1"/>
  <c r="G10" i="25"/>
  <c r="G24" i="25" s="1"/>
  <c r="K10" i="25"/>
  <c r="E10" i="25"/>
  <c r="E24" i="25" s="1"/>
  <c r="H23" i="29" l="1"/>
  <c r="J10" i="29"/>
  <c r="H24" i="29"/>
  <c r="K10" i="29"/>
  <c r="E23" i="29"/>
  <c r="D23" i="28"/>
  <c r="D23" i="26"/>
  <c r="J10" i="26"/>
  <c r="L10" i="26"/>
  <c r="H24" i="26"/>
  <c r="E23" i="26"/>
  <c r="H23" i="26"/>
  <c r="F23" i="29"/>
  <c r="F23" i="28"/>
  <c r="F23" i="26"/>
  <c r="D23" i="25"/>
  <c r="J10" i="25"/>
  <c r="H24" i="25"/>
  <c r="H23" i="25"/>
  <c r="E23" i="25"/>
  <c r="D7" i="24" l="1"/>
  <c r="D10" i="24" s="1"/>
  <c r="C48" i="24"/>
  <c r="C47" i="24"/>
  <c r="C45" i="24"/>
  <c r="H19" i="24"/>
  <c r="F19" i="24"/>
  <c r="E19" i="24"/>
  <c r="D19" i="24"/>
  <c r="L14" i="24"/>
  <c r="K14" i="24"/>
  <c r="J14" i="24"/>
  <c r="I14" i="24"/>
  <c r="H14" i="24"/>
  <c r="G14" i="24"/>
  <c r="F14" i="24"/>
  <c r="E14" i="24"/>
  <c r="M9" i="24"/>
  <c r="L8" i="24"/>
  <c r="K8" i="24"/>
  <c r="K19" i="24" s="1"/>
  <c r="J8" i="24"/>
  <c r="I7" i="24"/>
  <c r="H7" i="24"/>
  <c r="H10" i="24" s="1"/>
  <c r="G7" i="24"/>
  <c r="F7" i="24"/>
  <c r="E7" i="24"/>
  <c r="H22" i="24" l="1"/>
  <c r="H13" i="24"/>
  <c r="H21" i="24"/>
  <c r="F13" i="24"/>
  <c r="F21" i="24"/>
  <c r="F22" i="24"/>
  <c r="E22" i="24"/>
  <c r="E21" i="24"/>
  <c r="C14" i="24"/>
  <c r="D24" i="24"/>
  <c r="L19" i="24"/>
  <c r="J19" i="24"/>
  <c r="J10" i="24"/>
  <c r="K10" i="24"/>
  <c r="F10" i="24"/>
  <c r="F24" i="24" s="1"/>
  <c r="G10" i="24"/>
  <c r="G24" i="24" s="1"/>
  <c r="D23" i="24"/>
  <c r="H23" i="24"/>
  <c r="L10" i="24"/>
  <c r="E10" i="24"/>
  <c r="E24" i="24" s="1"/>
  <c r="I10" i="24"/>
  <c r="H24" i="24"/>
  <c r="F23" i="24" l="1"/>
  <c r="E23" i="24"/>
  <c r="F14" i="25"/>
  <c r="F13" i="25" s="1"/>
  <c r="F23" i="25" l="1"/>
  <c r="F24" i="25"/>
  <c r="C14" i="25"/>
  <c r="F21" i="25"/>
  <c r="F22" i="25"/>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http://www.ices.dk/sites/pub/Publication%20Reports/Advice/2016/2016/cod-iris.pdf
Discard available from 2007 for most of the main fleets. Used to provide advice, but not included in the assessment. 
catch 385t 
Discards = 224 t  (39% Nephrops trawls, 31% other trawls, 19% beam trawls, and 10% other gears). 
 table 5.3.6.6
discard rate = 224/385 = 58.186</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http://www.ices.dk/sites/pub/Publication%20Reports/Advice/2016/2016/had-iris.pdf
category 3 stocks 
Catch options Table 5.3.29.2:
The discarding rate (2013–2015 average) constitutes 47% of the total catch.
Used to provide advice, but not included in the assessment. 
History of catch and landings in 2016 5.3.29.7
catch 1485 t
discards 652t
Discard Rate= 43.91%
</t>
        </r>
        <r>
          <rPr>
            <b/>
            <sz val="20"/>
            <color indexed="81"/>
            <rFont val="Tahoma"/>
            <family val="2"/>
          </rPr>
          <t xml:space="preserve">In 2017 </t>
        </r>
        <r>
          <rPr>
            <sz val="20"/>
            <color indexed="81"/>
            <rFont val="Tahoma"/>
            <family val="2"/>
          </rPr>
          <t>it was benchmarked and is now a cat1 stock
Discard rate: 380/ 2 270= 16.7%</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F11" authorId="0">
      <text>
        <r>
          <rPr>
            <b/>
            <sz val="9"/>
            <color indexed="81"/>
            <rFont val="Tahoma"/>
            <family val="2"/>
          </rPr>
          <t>Vandamme, Sara:</t>
        </r>
        <r>
          <rPr>
            <sz val="9"/>
            <color indexed="81"/>
            <rFont val="Tahoma"/>
            <family val="2"/>
          </rPr>
          <t xml:space="preserve">
ICES landings 632t
overal discard rate 23%
DR in directed fisheries 
neprops 46% - 
demersal OTB 41&amp;
Scottish  seines 1.5%
mid-water 4.5%
other gear 7.4%
</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http://www.ices.dk/sites/pub/Publication%20Reports/Advice/2016/2016/ple-iris.pdf
category 3 stocks 
Catch options:
Discarding rate (2013–2015 average) is 70% of total catch in weight.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http://www.ices.dk/sites/pub/Publication%20Reports/Advice/2016/2016/sol-iris.pdf
Catch options:
Table 5.3.59.2
Total Catch (2016)= 43 t
Discards (2016) = 8%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http://www.ices.dk/sites/pub/Publication%20Reports/Advice/2016/2016/whg-iris.pdf
category 3 stock
Catch options:
Table 5.3.67.4
Discarding is estimated to be 98% of the catch in weight (average 2013–2015). 
The majority of whiting caught are discards in the Nephrops fishery and are below the minimum landings size. Despite the introduction of several technical measures to reduce fin fish catch and discards in the Nephrops fishery the total discards
estimates remain high.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F11" authorId="0">
      <text>
        <r>
          <rPr>
            <b/>
            <sz val="9"/>
            <color indexed="81"/>
            <rFont val="Tahoma"/>
            <family val="2"/>
          </rPr>
          <t>Vandamme, Sara:</t>
        </r>
        <r>
          <rPr>
            <sz val="9"/>
            <color indexed="81"/>
            <rFont val="Tahoma"/>
            <family val="2"/>
          </rPr>
          <t xml:space="preserve">
ICES advice shows landings are 44 t
discards by IR OTB is 173 t
STECF data shows: Landings = 25.5
Discards 40.66</t>
        </r>
      </text>
    </comment>
  </commentList>
</comments>
</file>

<file path=xl/sharedStrings.xml><?xml version="1.0" encoding="utf-8"?>
<sst xmlns="http://schemas.openxmlformats.org/spreadsheetml/2006/main" count="1395" uniqueCount="250">
  <si>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</si>
  <si>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</si>
  <si>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</si>
  <si>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</si>
  <si>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</si>
  <si>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</si>
  <si>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</si>
  <si>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</si>
  <si>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</si>
  <si>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</si>
  <si>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</si>
  <si>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</si>
  <si>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</si>
  <si>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</si>
  <si>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</si>
  <si>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</si>
  <si>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</si>
  <si>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</si>
  <si>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</si>
  <si>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</si>
  <si>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</si>
  <si>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</si>
  <si>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</si>
  <si>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</si>
  <si>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</si>
  <si>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</si>
  <si>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</si>
  <si>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</si>
  <si>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</si>
  <si>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</si>
  <si>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</si>
  <si>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</si>
  <si>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</si>
  <si>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</si>
  <si>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</si>
  <si>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</si>
  <si>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</si>
  <si>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</si>
  <si>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</si>
  <si>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</si>
  <si>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</si>
  <si>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</si>
  <si>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</si>
  <si>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</si>
  <si>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</si>
  <si>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</si>
  <si>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</si>
  <si>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Quota after swap (t)</t>
  </si>
  <si>
    <t>potential ammendments</t>
  </si>
  <si>
    <t>STECF data</t>
  </si>
  <si>
    <t>effect swaps 2015</t>
  </si>
  <si>
    <t xml:space="preserve">Landing STECF / Initial quota </t>
  </si>
  <si>
    <t>Landing STECF / Quota after swap</t>
  </si>
  <si>
    <t xml:space="preserve">Catches STECF / Initial quota share </t>
  </si>
  <si>
    <t xml:space="preserve">Catches STECF / Quota after swap </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</si>
  <si>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</si>
  <si>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</si>
  <si>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</si>
  <si>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</si>
  <si>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</si>
  <si>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</si>
  <si>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</si>
  <si>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</si>
  <si>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</si>
  <si>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</si>
  <si>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</si>
  <si>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</si>
  <si>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</si>
  <si>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</si>
  <si>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</si>
  <si>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</si>
  <si>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</si>
  <si>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</si>
  <si>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</si>
  <si>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</si>
  <si>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</si>
  <si>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</si>
  <si>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</si>
  <si>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</si>
  <si>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</si>
  <si>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7.a - Cod - All Gears </t>
  </si>
  <si>
    <t xml:space="preserve">        Area 7.a - Haddock  - All Gears </t>
  </si>
  <si>
    <t xml:space="preserve">        Area 7.a - Plaice  - All Gears </t>
  </si>
  <si>
    <t xml:space="preserve">        Area 7.a - Sole  - All Gears </t>
  </si>
  <si>
    <t xml:space="preserve">        Area 7.a - Whiting  - All Gears </t>
  </si>
  <si>
    <t>3% - Gillnets</t>
  </si>
  <si>
    <t>BYCATCH</t>
  </si>
  <si>
    <t>BOTH</t>
  </si>
  <si>
    <t>Final</t>
  </si>
  <si>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</si>
  <si>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</si>
  <si>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</si>
  <si>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t>96% Beam Trawls (BT2)</t>
  </si>
  <si>
    <t>4% Bottom Trawls (TR2)</t>
  </si>
  <si>
    <t>100% Bottom Trawls (TR1)</t>
  </si>
  <si>
    <t>63% Bottom trawls (TR2)</t>
  </si>
  <si>
    <t>21% Beam Trawls (BT2)</t>
  </si>
  <si>
    <t>14% Bottom Trawls (TR1)</t>
  </si>
  <si>
    <t>92% Bottom Trawls (TR2)</t>
  </si>
  <si>
    <t>5% Bottom Trawls (TR1)</t>
  </si>
  <si>
    <t>90% Beam Trawls (BT2)</t>
  </si>
  <si>
    <t>10% Bottom Trawls (TR2)</t>
  </si>
  <si>
    <t>50% Bottom Trawls (TR1)</t>
  </si>
  <si>
    <t>38% Bottom Trawls (TR2)</t>
  </si>
  <si>
    <t>11% Beam Trawls (BT2)</t>
  </si>
  <si>
    <t>54% Bottom Trawls (TR2)</t>
  </si>
  <si>
    <t>46% Bottom Trawls (TR1)</t>
  </si>
  <si>
    <t>94% Beam Trawls (BT2)</t>
  </si>
  <si>
    <t>6% Bottom Trawls (TR2)</t>
  </si>
  <si>
    <t>46% Beam Trawls (BT2)</t>
  </si>
  <si>
    <t>41% Bottom Trawls (TR1)</t>
  </si>
  <si>
    <t>9% Bottom Trawls (TR2)</t>
  </si>
  <si>
    <t>95% Bottom Trawls  (TR2)</t>
  </si>
  <si>
    <t>4% Bottom Trawls (TR1)</t>
  </si>
  <si>
    <t>87% Beam Trawls (BT2)</t>
  </si>
  <si>
    <t>12% Bottom Trawls (TR2)</t>
  </si>
  <si>
    <t>76% Beam Trawls (BT2)</t>
  </si>
  <si>
    <t>15% Bottom Trawls (TR2)</t>
  </si>
  <si>
    <t>9% Bottom Trawls  (TR1)</t>
  </si>
  <si>
    <t>94% Bottom Trawls (TR2)</t>
  </si>
  <si>
    <t>3% Bottom Trawls (TR1)</t>
  </si>
  <si>
    <t>3% Beam Trawls (BT2)</t>
  </si>
  <si>
    <t>100% Beam Trawls (BT2)</t>
  </si>
  <si>
    <t>86% Bottom Trawls (TR2)</t>
  </si>
  <si>
    <t>13% Bottom Trawls (TR1)</t>
  </si>
  <si>
    <t>1% Beam Trawls (BT2)</t>
  </si>
  <si>
    <t>98% Bottom Trawls (TR2)</t>
  </si>
  <si>
    <t>2% Bottom Trawls (TR1)</t>
  </si>
  <si>
    <t>Y</t>
  </si>
  <si>
    <t>NA</t>
  </si>
  <si>
    <t>Possible scope for increase in mesh size in TR1 fishery</t>
  </si>
  <si>
    <t>Mesh size would have to be increased significantly leading to loss of marketable catch of other species e.g. HAD/WHG</t>
  </si>
  <si>
    <t xml:space="preserve">Possible scope in TR1 and TR2 fisheries </t>
  </si>
  <si>
    <t>Losses of marketable catch of other species</t>
  </si>
  <si>
    <t>No known devices currently</t>
  </si>
  <si>
    <t>Yes</t>
  </si>
  <si>
    <t>Regional Member States, individual vessels</t>
  </si>
  <si>
    <t>No</t>
  </si>
  <si>
    <t>RTCs for spawning aggregations would be possible</t>
  </si>
  <si>
    <t>Difficult administratively</t>
  </si>
  <si>
    <t>SBL</t>
  </si>
  <si>
    <t>Limited survival based on available information</t>
  </si>
  <si>
    <t>Could work as in-year fix in bycatch-only fisheries</t>
  </si>
  <si>
    <t>Does not solve problem of lack of quota</t>
  </si>
  <si>
    <t>Provides some flexibility, e.g. COD/HAD/WHG</t>
  </si>
  <si>
    <t>Knock-on effects for other spp. Increasing the volume of TAC will result in a reduction in the catch opportunities available.</t>
  </si>
  <si>
    <t>ICES category 3 stock</t>
  </si>
  <si>
    <t>European Commission, Council of Ministers</t>
  </si>
  <si>
    <t>NWWAC advice in development. Last resort solution as no other measures seem to be able to resolve the problem.</t>
  </si>
  <si>
    <t>Carries a high risk to those species where the TAC would be removed. Dependant on implementation of alternative stocks management measures (see AC advice)</t>
  </si>
  <si>
    <t>Preliminary research from other areas show indication for low levels of survival</t>
  </si>
  <si>
    <t>-</t>
  </si>
  <si>
    <t>Discard rates are far in excess of de minimis volume available</t>
  </si>
  <si>
    <t>N</t>
  </si>
  <si>
    <t xml:space="preserve">Little </t>
  </si>
  <si>
    <t>?</t>
  </si>
  <si>
    <t>Sole fishing grounds are very well known, however widely dispersed</t>
  </si>
  <si>
    <t>Alternative to fishery being choked prematurely</t>
  </si>
  <si>
    <t xml:space="preserve">A significant negative impact in the BTT fisheries targetting sole and also in trawl fisheries where sole is a by-catch and increasing mesh size would lead to losses of marketable fish and other species. </t>
  </si>
  <si>
    <t>No known devices</t>
  </si>
  <si>
    <t>Flemish panel is used by the BE fleet to minimize catches of undersized sole as part of the DM exemption in the Celtic Sea</t>
  </si>
  <si>
    <t>Research limited to one fisheries and one gear type</t>
  </si>
  <si>
    <t xml:space="preserve">Given discard rates are quite low de minimis would alleviate some of the risk of choking. </t>
  </si>
  <si>
    <t>No scientific evidence</t>
  </si>
  <si>
    <t>Little</t>
  </si>
  <si>
    <t>Preliminarry studies shows potential for high survival exemption for plaice</t>
  </si>
  <si>
    <t xml:space="preserve"> Gear dependent and supporting evidence would be required</t>
  </si>
  <si>
    <t xml:space="preserve">Swapping already takes place.  If the full top-up is granted, the deficit of certain MS could be compensated by surplus of other MS. </t>
  </si>
  <si>
    <t>Possible scope in TR2 fisheries for Nephrops. Difficult to improve species selectivity in beam trawl fisheries and TR 1 fisheries</t>
  </si>
  <si>
    <t>Maybe possible</t>
  </si>
  <si>
    <t>Economic impacts maybe a limiting factor in the directed haddock fishery</t>
  </si>
  <si>
    <t>Gear already highly selective in Nephrops fishery</t>
  </si>
  <si>
    <t>Only recently dis-aggregated from Celtic Sea</t>
  </si>
  <si>
    <t>Inter area flexibility</t>
  </si>
  <si>
    <t>BE reliant on swaps</t>
  </si>
  <si>
    <t>Dependent on alternative measures being put in place</t>
  </si>
  <si>
    <t>Possible but may impact on other fisheries</t>
  </si>
  <si>
    <t>Possible congregation in hotspots occur, sharing data to identify such hotspot could help fishermen to avoid these species</t>
  </si>
  <si>
    <t>Uptake is limited due to the mixed fisheries</t>
  </si>
  <si>
    <t>Closures are already in place (e.g. Horse Shoe) to protect spawning aggregation, closure of other spawning areas might contribute further.</t>
  </si>
  <si>
    <t>May be difficult to put in place as cod are widely distributed in a relatively small management area</t>
  </si>
  <si>
    <t>Is an ICES category 1 stock, 2017 advice shows stock is within SBL. In 2015-2016 the SSB is not yet at msy target</t>
  </si>
  <si>
    <t>Widely dispersed in the sea basin so not possible to identify additional aggregations</t>
  </si>
  <si>
    <t>Alternative to fishery being choked prematurely. Wide variety of approaches have been trialled and may have application in specific fisheries</t>
  </si>
  <si>
    <t>No Member State has excess quota</t>
  </si>
  <si>
    <t>Complex in practice, transfer and trading agrangments need to be agreed</t>
  </si>
  <si>
    <t xml:space="preserve">Possible short-term fix in some fisheries, e.g. </t>
  </si>
  <si>
    <t>Target species</t>
  </si>
  <si>
    <t>Displacement into other areas may have knock-on economic impacts on a range of fleets</t>
  </si>
  <si>
    <t xml:space="preserve">Appropriate in Nephrops fisheries and mixed demersal fisheries where aggregations of juvenile whiting can be common. </t>
  </si>
  <si>
    <t xml:space="preserve">Enhance size selctivity, by adding LEDs on the panels </t>
  </si>
  <si>
    <t>Improving selectivity to reduce discards of whiting may result in losses of marketable whiting and also other species.</t>
  </si>
  <si>
    <t>Only FR has a very small amount of excess quota to swap</t>
  </si>
  <si>
    <t>Biological not appropriate</t>
  </si>
  <si>
    <t>None</t>
  </si>
  <si>
    <t>Not appropriate for plaice</t>
  </si>
  <si>
    <t>Widely dispersed, area 7.a has known spawning aggregation, but this is an important fishing ground. Closing this area would have a negative impact on many fisheries.</t>
  </si>
  <si>
    <t>Yes - costs for switching to pulse trawl</t>
  </si>
  <si>
    <t>Preliminary research show the pulse trawl changes the catchability for plaice</t>
  </si>
  <si>
    <t>Legal constraints to use the pulse trawl, has social and economic considerations</t>
  </si>
  <si>
    <t xml:space="preserve">A significant negative impact in the TR2 and BT2 fisheries given they are targetting sole, increasing mesh size would lead to losses of marketable fish and other species. </t>
  </si>
  <si>
    <t xml:space="preserve">May be possible to increase selectivity in the TR1 fishery. </t>
  </si>
  <si>
    <t>Plaice catches may potentially eliminated in the Nephrops fishery by using sorting grids or seperator trawls. The Flemish panel used in BTT fisheries to improve the selectivity for sole may also have benefits for plaice.</t>
  </si>
  <si>
    <t>Research suggests improvements are possible to reduce plaice catches in some fisheries</t>
  </si>
  <si>
    <t>A negative impact as there would be a loss of marketable fish and other species</t>
  </si>
  <si>
    <t xml:space="preserve">Target species </t>
  </si>
  <si>
    <t xml:space="preserve">Possible short-term fix in some fisheries e.g. </t>
  </si>
  <si>
    <t xml:space="preserve">Knock-on effects for other species and sole has a lower quota </t>
  </si>
  <si>
    <t>Provides some flexibility, particularly in BTT2 fisheries e.g. PLE/SOL</t>
  </si>
  <si>
    <t xml:space="preserve">Closing large areas of the Irish Sea would have a negative impact on many fisheries (displacement) </t>
  </si>
  <si>
    <t xml:space="preserve">Discarded fish does not consist of juvenile fish (ICES advice shows length distribution &gt;20cm). Adult sole is widely dispersed and only caught as by-catch. </t>
  </si>
  <si>
    <t>Stock not withing SBL</t>
  </si>
  <si>
    <t>Last resort solution as no other measures seem to be able to resolve the problem.</t>
  </si>
  <si>
    <t xml:space="preserve">Preliminary research in other areas shows high potential </t>
  </si>
  <si>
    <t xml:space="preserve">Knock-on effects for other species </t>
  </si>
  <si>
    <t>Stock abundance has increased and the scientific advcie for 2017 is for a large increase in the TAC. Therefore, the 2015 data may not present a true picture of the current likelihood of choking. Depending on the evolution of the stock the risk of cod choking multiple fisheries may increase or decrease. There may be scope to improve selectivity in Nephrops fishery and current avoidance measures could also be improved which would potentially reduce unwanted catches of cod. Quota measures provide limited potential to reduce the risk of choking. However, swapping will be important for certain fisheries (Isle of Man fisheries).</t>
  </si>
  <si>
    <t>Haddock is already subject to the LO in the Irish Sea and has not proved as yet to be a choke species. However, variable recruitement which is common for haddock stocks may create specific choke problems for IE and the UK in the future if this results in increased catches of undersized haddock. Possible to improve selectivity in certain fisheries. Avoidance measures may also be possible. Re-defining the management area or allowing flexibility between the Irish Sea and Celtic Sea may help some MS, but may impact on relative stability.</t>
  </si>
  <si>
    <t xml:space="preserve">Plaice is a low risk choke species except for BE who have a small quota and have been reliant on swaps traditionally. An exemption based on high survivability would alleviate any risk of plaice choking fisheries in the future if swaps were not available. </t>
  </si>
  <si>
    <t xml:space="preserve">The main areas of sole abundance are well defined in the Irish Sea and in addition restricted fishing access due to the presence of wind farms has also reduced fishing effort in areas where sole are abundance </t>
  </si>
  <si>
    <t xml:space="preserve">Fisheries has changed in the last 10 years, from a targetted to a by-catch fishery. The provision of zero catch advice with therefore corresponding very low TAC means potentially sole will become a high risk choke species in the future as even small catches have the potential to close multiple fisheries. Selectivity and avoidance measures may reduce this risk except in certain fisheries where avoidance of sole is very difficult e.g. Isle of Man queen scallop fishery. High survivability and possible de miminis may also help to avoid the risk of choking. </t>
  </si>
  <si>
    <t>Possible to improve size selectivity, but as the size of whiting in the Irish Sea is generally small this is more difficult then in other sea basins.</t>
  </si>
  <si>
    <t xml:space="preserve">There is overall room for improvement of selectivity particularly in fisheries where whiting is a by-catch but
options have to be investigated per métier </t>
  </si>
  <si>
    <t>In effect it is already managed on the basis of a bycatch quota</t>
  </si>
  <si>
    <t>May shift the choke problem to area 7 b-k</t>
  </si>
  <si>
    <t xml:space="preserve">Flexibility between 7.a and 7.b-k may be beneficial for some MS </t>
  </si>
  <si>
    <t>Species to combine with are not essily identifiable</t>
  </si>
  <si>
    <t xml:space="preserve">Under the Landing Obligation for trawls and seines </t>
  </si>
  <si>
    <t>Carries a high risk to those species where the TAC would be removed. Dependant on implementation of alternative management measures</t>
  </si>
  <si>
    <t>Due to the very high level of discarding and the mismatch between catch and TAC whiting has the potential to choke multiple fisheries (both targeting and catching whiting as a bycatch) with significant economic impacts across Member States. Majority of catches are of whiting well below MCRS and in the small mesh fisheries of e.g. sole, nephrops and queen scallops, which limit the ability to increase selectivity further in these fisheries. Removing the TAC may an option but would be dependent on alternative management measures put in place. Other quota mechanisms and exemptions would have limited benefit for this stock.</t>
  </si>
  <si>
    <t>Ongoing research</t>
  </si>
  <si>
    <t>A recent increase in the TAC may leave some scope for swapping</t>
  </si>
  <si>
    <t xml:space="preserve">Maybe possible to include catches from the southern Irish Sea into the Celtic Sea as ICES assess these catches are from the same stock. </t>
  </si>
  <si>
    <t>only applicable to IE, and may create problems for the UK. May impact relative stability or may move the problem to the Celtic Sea.</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</si>
  <si>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</si>
  <si>
    <t>Union TAC evolution</t>
  </si>
  <si>
    <t>2017 (t)</t>
  </si>
  <si>
    <t>2018 (t)</t>
  </si>
  <si>
    <r>
      <t>Union TAC + full uplift 58.2%</t>
    </r>
    <r>
      <rPr>
        <sz val="18"/>
        <rFont val="Calibri"/>
        <family val="2"/>
        <scheme val="minor"/>
      </rPr>
      <t xml:space="preserve"> </t>
    </r>
    <r>
      <rPr>
        <sz val="16"/>
        <rFont val="Calibri"/>
        <family val="2"/>
        <scheme val="minor"/>
      </rPr>
      <t>(ICES discard rate 2016)</t>
    </r>
  </si>
  <si>
    <t>Union TAC for 2016 (t)</t>
  </si>
  <si>
    <t>Initial quota share 2016 (%)</t>
  </si>
  <si>
    <t>Initial quota 2016 (t)</t>
  </si>
  <si>
    <t>Quota 2016 + uplift 2016 (t)</t>
  </si>
  <si>
    <t>Reported landings 2016 (t)</t>
  </si>
  <si>
    <t>Reported discards 2016 (t)</t>
  </si>
  <si>
    <t>Discard rates 2016 (%)</t>
  </si>
  <si>
    <t xml:space="preserve">Total catch 2016 (t) </t>
  </si>
  <si>
    <r>
      <t>Union TAC + full uplift 98%</t>
    </r>
    <r>
      <rPr>
        <sz val="18"/>
        <rFont val="Calibri"/>
        <family val="2"/>
        <scheme val="minor"/>
      </rPr>
      <t xml:space="preserve"> </t>
    </r>
    <r>
      <rPr>
        <sz val="16"/>
        <rFont val="Calibri"/>
        <family val="2"/>
        <scheme val="minor"/>
      </rPr>
      <t>(ICES discard rate 2016)</t>
    </r>
  </si>
  <si>
    <r>
      <t>Union TAC + full uplift 47%</t>
    </r>
    <r>
      <rPr>
        <sz val="18"/>
        <rFont val="Calibri"/>
        <family val="2"/>
        <scheme val="minor"/>
      </rPr>
      <t xml:space="preserve"> </t>
    </r>
    <r>
      <rPr>
        <sz val="16"/>
        <rFont val="Calibri"/>
        <family val="2"/>
        <scheme val="minor"/>
      </rPr>
      <t>(ICES discard rate 2016)</t>
    </r>
  </si>
  <si>
    <r>
      <t>Union TAC + full uplift 70%</t>
    </r>
    <r>
      <rPr>
        <sz val="18"/>
        <rFont val="Calibri"/>
        <family val="2"/>
        <scheme val="minor"/>
      </rPr>
      <t xml:space="preserve"> </t>
    </r>
    <r>
      <rPr>
        <sz val="16"/>
        <rFont val="Calibri"/>
        <family val="2"/>
        <scheme val="minor"/>
      </rPr>
      <t>(ICES discard rate 2016)</t>
    </r>
  </si>
  <si>
    <r>
      <t>Union TAC + full uplift 8%</t>
    </r>
    <r>
      <rPr>
        <sz val="18"/>
        <rFont val="Calibri"/>
        <family val="2"/>
        <scheme val="minor"/>
      </rPr>
      <t xml:space="preserve"> </t>
    </r>
    <r>
      <rPr>
        <sz val="16"/>
        <rFont val="Calibri"/>
        <family val="2"/>
        <scheme val="minor"/>
      </rPr>
      <t>(ICES discard rate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</si>
</sst>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2"/>
      <name val="Calibri"/>
      <family val="2"/>
      <scheme val="minor"/>
    </font>
    <font>
      <b/>
      <sz val="24"/>
      <color theme="1"/>
      <name val="Calibri"/>
      <family val="2"/>
      <scheme val="minor"/>
    </font>
    <font>
      <sz val="20"/>
      <color indexed="81"/>
      <name val="Tahoma"/>
      <family val="2"/>
    </font>
    <font>
      <b/>
      <i/>
      <sz val="18"/>
      <color rgb="FFFF0000"/>
      <name val="Calibri"/>
      <family val="2"/>
      <scheme val="minor"/>
    </font>
    <font>
      <b/>
      <sz val="24"/>
      <name val="Calibri"/>
      <family val="2"/>
      <scheme val="minor"/>
    </font>
    <font>
      <b/>
      <sz val="20"/>
      <color indexed="81"/>
      <name val="Tahoma"/>
      <family val="2"/>
    </font>
  </fonts>
  <fills count="12">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B0F0"/>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2">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0"/>
    <xf numFmtId="9" fontId="56" fillId="0" borderId="0" applyFont="0" applyFill="0" applyBorder="0" applyAlignment="0" applyProtection="0"/>
    <xf numFmtId="0" fontId="4" fillId="0" borderId="0"/>
  </cellStyleXfs>
  <cellXfs count="299">
    <xf numFmtId="0" fontId="0" fillId="0" borderId="0" xfId="0"/>
    <xf numFmtId="0" fontId="0" fillId="4" borderId="0" xfId="0" applyFill="1"/>
    <xf numFmtId="0" fontId="0" fillId="0" borderId="8" xfId="0" applyBorder="1" applyAlignment="1">
      <alignment vertical="center"/>
    </xf>
    <xf numFmtId="0" fontId="11" fillId="3" borderId="8" xfId="0" applyFont="1" applyFill="1" applyBorder="1" applyAlignment="1">
      <alignment horizontal="center" vertical="center"/>
    </xf>
    <xf numFmtId="0" fontId="13" fillId="4" borderId="0" xfId="0" applyFont="1" applyFill="1" applyBorder="1" applyAlignment="1">
      <alignment vertical="center"/>
    </xf>
    <xf numFmtId="0" fontId="8" fillId="4" borderId="0" xfId="0" applyFont="1" applyFill="1" applyBorder="1" applyAlignment="1">
      <alignment horizontal="center" vertical="center"/>
    </xf>
    <xf numFmtId="0" fontId="0" fillId="4" borderId="0" xfId="0" applyFill="1" applyBorder="1" applyAlignment="1">
      <alignment vertical="center"/>
    </xf>
    <xf numFmtId="0" fontId="14" fillId="4" borderId="0" xfId="0" applyFont="1" applyFill="1" applyBorder="1" applyAlignment="1">
      <alignment horizontal="center" vertical="center"/>
    </xf>
    <xf numFmtId="0" fontId="13" fillId="4" borderId="0" xfId="0" applyFont="1" applyFill="1" applyAlignment="1">
      <alignment vertical="center"/>
    </xf>
    <xf numFmtId="0" fontId="15"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0" fillId="4" borderId="6" xfId="0" applyFill="1" applyBorder="1" applyAlignment="1">
      <alignment vertical="center"/>
    </xf>
    <xf numFmtId="0" fontId="13" fillId="4" borderId="10" xfId="0" applyFont="1" applyFill="1" applyBorder="1" applyAlignment="1">
      <alignment vertical="center"/>
    </xf>
    <xf numFmtId="0" fontId="13" fillId="4" borderId="8" xfId="0" applyFont="1" applyFill="1" applyBorder="1" applyAlignment="1">
      <alignment vertical="center"/>
    </xf>
    <xf numFmtId="0" fontId="0" fillId="3" borderId="8" xfId="0" applyFill="1" applyBorder="1" applyAlignment="1">
      <alignment horizontal="center" vertical="center"/>
    </xf>
    <xf numFmtId="0" fontId="16" fillId="4" borderId="0" xfId="0" applyFont="1" applyFill="1" applyBorder="1" applyAlignment="1">
      <alignment horizontal="center" vertical="center"/>
    </xf>
    <xf numFmtId="0" fontId="0" fillId="4" borderId="0" xfId="0" applyFill="1" applyAlignment="1">
      <alignment vertical="center"/>
    </xf>
    <xf numFmtId="0" fontId="18" fillId="0" borderId="8" xfId="0" applyFont="1" applyBorder="1" applyAlignment="1">
      <alignment vertical="center" wrapText="1"/>
    </xf>
    <xf numFmtId="0" fontId="19" fillId="4" borderId="0" xfId="0" applyFont="1" applyFill="1" applyBorder="1"/>
    <xf numFmtId="0" fontId="20" fillId="4" borderId="0" xfId="0" applyFont="1" applyFill="1" applyBorder="1"/>
    <xf numFmtId="0" fontId="11"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3" fillId="4" borderId="8" xfId="0" applyFont="1" applyFill="1" applyBorder="1" applyAlignment="1">
      <alignment vertical="center" wrapText="1"/>
    </xf>
    <xf numFmtId="0" fontId="17" fillId="4" borderId="8" xfId="0" applyFont="1" applyFill="1" applyBorder="1" applyAlignment="1">
      <alignment vertical="center" wrapText="1"/>
    </xf>
    <xf numFmtId="0" fontId="24" fillId="4" borderId="10" xfId="0" applyFont="1" applyFill="1" applyBorder="1" applyAlignment="1">
      <alignment vertical="center"/>
    </xf>
    <xf numFmtId="0" fontId="24" fillId="4" borderId="12" xfId="0" applyFont="1" applyFill="1" applyBorder="1" applyAlignment="1">
      <alignment vertical="center"/>
    </xf>
    <xf numFmtId="0" fontId="24" fillId="4" borderId="8" xfId="0" applyFont="1" applyFill="1" applyBorder="1" applyAlignment="1">
      <alignment vertical="center"/>
    </xf>
    <xf numFmtId="0" fontId="11" fillId="3" borderId="9" xfId="0" applyFont="1" applyFill="1" applyBorder="1" applyAlignment="1">
      <alignment horizontal="center" vertical="center"/>
    </xf>
    <xf numFmtId="0" fontId="0" fillId="3" borderId="9" xfId="0" applyFill="1" applyBorder="1" applyAlignment="1">
      <alignment horizontal="center" vertical="center"/>
    </xf>
    <xf numFmtId="0" fontId="11"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8" fillId="4" borderId="16" xfId="0" applyFont="1" applyFill="1" applyBorder="1" applyAlignment="1">
      <alignment vertical="center" wrapText="1"/>
    </xf>
    <xf numFmtId="0" fontId="8" fillId="4" borderId="16" xfId="0" applyFont="1" applyFill="1" applyBorder="1" applyAlignment="1">
      <alignment vertical="center"/>
    </xf>
    <xf numFmtId="0" fontId="24" fillId="4" borderId="18" xfId="0" applyFont="1" applyFill="1" applyBorder="1" applyAlignment="1">
      <alignment vertical="center"/>
    </xf>
    <xf numFmtId="0" fontId="7" fillId="4" borderId="0" xfId="0" applyFont="1" applyFill="1" applyBorder="1" applyAlignment="1">
      <alignment horizontal="center" vertical="top" wrapText="1"/>
    </xf>
    <xf numFmtId="0" fontId="13" fillId="4" borderId="19" xfId="0" applyFont="1" applyFill="1" applyBorder="1" applyAlignment="1">
      <alignment vertical="center"/>
    </xf>
    <xf numFmtId="0" fontId="13" fillId="4" borderId="7" xfId="0" applyFont="1" applyFill="1" applyBorder="1" applyAlignment="1">
      <alignment vertical="center"/>
    </xf>
    <xf numFmtId="0" fontId="8" fillId="4" borderId="8" xfId="0" applyFont="1" applyFill="1" applyBorder="1" applyAlignment="1">
      <alignment vertical="center"/>
    </xf>
    <xf numFmtId="0" fontId="26" fillId="3" borderId="2" xfId="0" applyFont="1" applyFill="1" applyBorder="1" applyAlignment="1">
      <alignment horizontal="center" vertical="center" wrapText="1"/>
    </xf>
    <xf numFmtId="0" fontId="27" fillId="4" borderId="8" xfId="0" applyFont="1" applyFill="1" applyBorder="1" applyAlignment="1">
      <alignment vertical="center"/>
    </xf>
    <xf numFmtId="0" fontId="10" fillId="5" borderId="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6" fillId="4" borderId="0" xfId="0" applyFont="1" applyFill="1" applyBorder="1" applyAlignment="1">
      <alignment vertical="center"/>
    </xf>
    <xf numFmtId="0" fontId="28"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9" fillId="4" borderId="0" xfId="0" applyFont="1" applyFill="1" applyBorder="1" applyAlignment="1">
      <alignment horizontal="center" vertical="center" wrapText="1"/>
    </xf>
    <xf numFmtId="0" fontId="28" fillId="3" borderId="1" xfId="0" applyFont="1" applyFill="1" applyBorder="1" applyAlignment="1">
      <alignment vertical="center" wrapText="1"/>
    </xf>
    <xf numFmtId="0" fontId="25" fillId="4" borderId="8" xfId="0" applyFont="1" applyFill="1" applyBorder="1" applyAlignment="1">
      <alignment horizontal="center" vertical="center"/>
    </xf>
    <xf numFmtId="0" fontId="29" fillId="4" borderId="8" xfId="0" applyFont="1" applyFill="1" applyBorder="1" applyAlignment="1">
      <alignment horizontal="center" vertical="center" wrapText="1"/>
    </xf>
    <xf numFmtId="0" fontId="12" fillId="3" borderId="20" xfId="0" applyFont="1" applyFill="1" applyBorder="1" applyAlignment="1">
      <alignment horizontal="center" vertical="center"/>
    </xf>
    <xf numFmtId="0" fontId="28" fillId="4" borderId="3" xfId="0" applyFont="1" applyFill="1" applyBorder="1" applyAlignment="1">
      <alignment vertical="center" wrapText="1"/>
    </xf>
    <xf numFmtId="0" fontId="26" fillId="4" borderId="7" xfId="0" applyFont="1" applyFill="1" applyBorder="1" applyAlignment="1">
      <alignment vertical="center"/>
    </xf>
    <xf numFmtId="0" fontId="26" fillId="4" borderId="7" xfId="0" applyFont="1" applyFill="1" applyBorder="1" applyAlignment="1">
      <alignment vertical="center" wrapText="1"/>
    </xf>
    <xf numFmtId="0" fontId="26" fillId="4" borderId="12" xfId="0" applyFont="1" applyFill="1" applyBorder="1" applyAlignment="1">
      <alignment vertical="center"/>
    </xf>
    <xf numFmtId="0" fontId="32" fillId="4" borderId="8" xfId="0" applyFont="1" applyFill="1" applyBorder="1" applyAlignment="1">
      <alignment vertical="center" wrapText="1"/>
    </xf>
    <xf numFmtId="0" fontId="27" fillId="4" borderId="10" xfId="0" applyFont="1" applyFill="1" applyBorder="1" applyAlignment="1">
      <alignment vertical="center"/>
    </xf>
    <xf numFmtId="0" fontId="27" fillId="4" borderId="10" xfId="0" applyFont="1" applyFill="1" applyBorder="1" applyAlignment="1">
      <alignment vertical="center" wrapText="1"/>
    </xf>
    <xf numFmtId="0" fontId="27" fillId="4" borderId="8" xfId="0" applyFont="1" applyFill="1" applyBorder="1" applyAlignment="1">
      <alignment vertical="center" wrapText="1"/>
    </xf>
    <xf numFmtId="0" fontId="27" fillId="4" borderId="20" xfId="0" applyFont="1" applyFill="1" applyBorder="1" applyAlignment="1">
      <alignment horizontal="center" vertical="center"/>
    </xf>
    <xf numFmtId="0" fontId="35" fillId="4" borderId="8" xfId="0" applyFont="1" applyFill="1" applyBorder="1" applyAlignment="1">
      <alignment vertical="center"/>
    </xf>
    <xf numFmtId="0" fontId="28" fillId="3" borderId="1" xfId="0" applyFont="1" applyFill="1" applyBorder="1" applyAlignment="1">
      <alignment horizontal="center" vertical="center" wrapText="1"/>
    </xf>
    <xf numFmtId="0" fontId="6" fillId="4" borderId="4" xfId="0" applyFont="1" applyFill="1" applyBorder="1" applyAlignment="1">
      <alignment vertical="center"/>
    </xf>
    <xf numFmtId="1" fontId="29" fillId="4" borderId="8" xfId="0" applyNumberFormat="1" applyFont="1" applyFill="1" applyBorder="1" applyAlignment="1">
      <alignment horizontal="center" vertical="center" wrapText="1"/>
    </xf>
    <xf numFmtId="0" fontId="0" fillId="4" borderId="8" xfId="0" applyFill="1" applyBorder="1"/>
    <xf numFmtId="0" fontId="40" fillId="4" borderId="0" xfId="0" applyFont="1" applyFill="1" applyAlignment="1">
      <alignment vertical="center"/>
    </xf>
    <xf numFmtId="0" fontId="16" fillId="4" borderId="0" xfId="0" applyFont="1" applyFill="1" applyBorder="1" applyAlignment="1">
      <alignment vertical="center"/>
    </xf>
    <xf numFmtId="0" fontId="41" fillId="4" borderId="0" xfId="0" applyFont="1" applyFill="1" applyAlignment="1">
      <alignment vertical="center"/>
    </xf>
    <xf numFmtId="0" fontId="45" fillId="4" borderId="14" xfId="0" applyFont="1" applyFill="1" applyBorder="1" applyAlignment="1">
      <alignment horizontal="center" vertical="center"/>
    </xf>
    <xf numFmtId="0" fontId="46" fillId="4" borderId="0" xfId="0" applyFont="1" applyFill="1"/>
    <xf numFmtId="0" fontId="40" fillId="4" borderId="0" xfId="0" applyFont="1" applyFill="1"/>
    <xf numFmtId="0" fontId="28" fillId="4" borderId="8"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27" fillId="8" borderId="8" xfId="0" applyFont="1" applyFill="1" applyBorder="1" applyAlignment="1">
      <alignment horizontal="center" vertical="center"/>
    </xf>
    <xf numFmtId="0" fontId="28" fillId="8" borderId="8" xfId="0" applyFont="1" applyFill="1" applyBorder="1" applyAlignment="1">
      <alignment horizontal="center" vertical="center" wrapText="1"/>
    </xf>
    <xf numFmtId="0" fontId="31" fillId="4" borderId="20" xfId="0" applyFont="1" applyFill="1" applyBorder="1" applyAlignment="1">
      <alignment horizontal="center"/>
    </xf>
    <xf numFmtId="0" fontId="26" fillId="4" borderId="0" xfId="0" applyFont="1" applyFill="1" applyBorder="1" applyAlignment="1">
      <alignment vertical="center"/>
    </xf>
    <xf numFmtId="0" fontId="44" fillId="4" borderId="3" xfId="0" applyFont="1" applyFill="1" applyBorder="1" applyAlignment="1">
      <alignment horizontal="center" vertical="center"/>
    </xf>
    <xf numFmtId="0" fontId="26" fillId="4" borderId="15" xfId="0" applyFont="1" applyFill="1" applyBorder="1" applyAlignment="1">
      <alignment vertical="center"/>
    </xf>
    <xf numFmtId="0" fontId="26" fillId="3" borderId="24" xfId="0" applyFont="1" applyFill="1" applyBorder="1" applyAlignment="1">
      <alignment horizontal="center" vertical="center" wrapText="1"/>
    </xf>
    <xf numFmtId="0" fontId="48"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25" fillId="4" borderId="8" xfId="0" applyNumberFormat="1" applyFont="1" applyFill="1" applyBorder="1" applyAlignment="1">
      <alignment horizontal="center" vertical="center"/>
    </xf>
    <xf numFmtId="1" fontId="25" fillId="2" borderId="8" xfId="0" applyNumberFormat="1" applyFont="1" applyFill="1" applyBorder="1" applyAlignment="1">
      <alignment horizontal="center" vertical="center"/>
    </xf>
    <xf numFmtId="1" fontId="19" fillId="4" borderId="0" xfId="0" applyNumberFormat="1" applyFont="1" applyFill="1" applyBorder="1" applyAlignment="1">
      <alignment horizontal="center" vertical="center" wrapText="1"/>
    </xf>
    <xf numFmtId="0" fontId="51" fillId="4" borderId="8" xfId="0" applyFont="1" applyFill="1" applyBorder="1" applyAlignment="1">
      <alignment horizontal="center" vertical="center"/>
    </xf>
    <xf numFmtId="1" fontId="51" fillId="4" borderId="8" xfId="0" applyNumberFormat="1" applyFont="1" applyFill="1" applyBorder="1" applyAlignment="1">
      <alignment horizontal="center" vertical="center"/>
    </xf>
    <xf numFmtId="1" fontId="51" fillId="2" borderId="8" xfId="0" applyNumberFormat="1" applyFont="1" applyFill="1" applyBorder="1" applyAlignment="1">
      <alignment horizontal="center" vertical="center"/>
    </xf>
    <xf numFmtId="0" fontId="52" fillId="4" borderId="8" xfId="0" applyFont="1" applyFill="1" applyBorder="1" applyAlignment="1">
      <alignment horizontal="center" vertical="center" wrapText="1"/>
    </xf>
    <xf numFmtId="1" fontId="0" fillId="4" borderId="0" xfId="0" applyNumberFormat="1" applyFill="1"/>
    <xf numFmtId="1" fontId="31" fillId="4" borderId="8" xfId="0" applyNumberFormat="1" applyFont="1" applyFill="1" applyBorder="1" applyAlignment="1">
      <alignment horizontal="center" vertical="center"/>
    </xf>
    <xf numFmtId="1" fontId="45" fillId="4" borderId="8" xfId="0" applyNumberFormat="1" applyFont="1" applyFill="1" applyBorder="1" applyAlignment="1">
      <alignment horizontal="center" vertical="center"/>
    </xf>
    <xf numFmtId="1" fontId="29" fillId="0" borderId="8" xfId="0" applyNumberFormat="1" applyFont="1" applyFill="1" applyBorder="1" applyAlignment="1">
      <alignment horizontal="center" vertical="center" wrapText="1"/>
    </xf>
    <xf numFmtId="1" fontId="52" fillId="0" borderId="8" xfId="0" applyNumberFormat="1" applyFont="1" applyFill="1" applyBorder="1" applyAlignment="1">
      <alignment horizontal="center" vertical="center" wrapText="1"/>
    </xf>
    <xf numFmtId="0" fontId="0" fillId="0" borderId="0" xfId="0" applyFill="1"/>
    <xf numFmtId="2" fontId="25" fillId="4" borderId="8" xfId="0" applyNumberFormat="1" applyFont="1" applyFill="1" applyBorder="1" applyAlignment="1">
      <alignment horizontal="center" vertical="center"/>
    </xf>
    <xf numFmtId="0" fontId="36" fillId="4" borderId="7" xfId="0" applyFont="1" applyFill="1" applyBorder="1" applyAlignment="1">
      <alignment horizontal="center" vertical="center" wrapText="1"/>
    </xf>
    <xf numFmtId="0" fontId="36" fillId="7" borderId="13" xfId="0" applyFont="1" applyFill="1" applyBorder="1" applyAlignment="1">
      <alignment vertical="center" wrapText="1"/>
    </xf>
    <xf numFmtId="0" fontId="0" fillId="7" borderId="1" xfId="0" applyFill="1" applyBorder="1"/>
    <xf numFmtId="0" fontId="0" fillId="7" borderId="25" xfId="0" applyFill="1" applyBorder="1"/>
    <xf numFmtId="0" fontId="8" fillId="7" borderId="17" xfId="0" applyFont="1" applyFill="1" applyBorder="1" applyAlignment="1">
      <alignment horizontal="center" vertical="center"/>
    </xf>
    <xf numFmtId="0" fontId="8" fillId="7" borderId="13" xfId="0" applyFont="1" applyFill="1" applyBorder="1" applyAlignment="1">
      <alignment horizontal="center" vertical="center"/>
    </xf>
    <xf numFmtId="0" fontId="21" fillId="7" borderId="17" xfId="0" applyFont="1" applyFill="1" applyBorder="1" applyAlignment="1">
      <alignment wrapText="1"/>
    </xf>
    <xf numFmtId="0" fontId="34" fillId="2" borderId="0" xfId="0" applyFont="1" applyFill="1" applyAlignment="1">
      <alignment vertical="center"/>
    </xf>
    <xf numFmtId="0" fontId="6" fillId="2" borderId="0" xfId="0" applyFont="1" applyFill="1" applyAlignment="1">
      <alignment vertical="center"/>
    </xf>
    <xf numFmtId="0" fontId="14" fillId="4" borderId="26" xfId="0" applyFont="1" applyFill="1" applyBorder="1" applyAlignment="1">
      <alignment horizontal="center" vertical="center"/>
    </xf>
    <xf numFmtId="0" fontId="15" fillId="4" borderId="6" xfId="0" applyFont="1" applyFill="1" applyBorder="1" applyAlignment="1">
      <alignment horizontal="center" vertical="center"/>
    </xf>
    <xf numFmtId="0" fontId="10" fillId="5" borderId="19" xfId="0" applyFont="1" applyFill="1" applyBorder="1" applyAlignment="1">
      <alignment horizontal="center" vertical="center"/>
    </xf>
    <xf numFmtId="0" fontId="9" fillId="5" borderId="26" xfId="0" applyFont="1" applyFill="1" applyBorder="1" applyAlignment="1">
      <alignment horizontal="center" vertical="center"/>
    </xf>
    <xf numFmtId="0" fontId="8" fillId="4" borderId="3" xfId="0" applyFont="1" applyFill="1" applyBorder="1" applyAlignment="1">
      <alignment horizontal="center" vertical="center"/>
    </xf>
    <xf numFmtId="0" fontId="14" fillId="4" borderId="6" xfId="0" applyFont="1" applyFill="1" applyBorder="1" applyAlignment="1">
      <alignment horizontal="center" vertical="center"/>
    </xf>
    <xf numFmtId="0" fontId="0" fillId="4" borderId="26" xfId="0" applyFill="1" applyBorder="1" applyAlignment="1">
      <alignment vertical="center"/>
    </xf>
    <xf numFmtId="0" fontId="19" fillId="7" borderId="17" xfId="0" applyFont="1" applyFill="1" applyBorder="1" applyAlignment="1">
      <alignment horizontal="center" vertical="center" wrapText="1"/>
    </xf>
    <xf numFmtId="0" fontId="49" fillId="4" borderId="0" xfId="0" applyFont="1" applyFill="1"/>
    <xf numFmtId="0" fontId="6"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0" fillId="4" borderId="0" xfId="0" applyFont="1" applyFill="1" applyBorder="1" applyAlignment="1">
      <alignment horizontal="right" vertical="center" wrapText="1"/>
    </xf>
    <xf numFmtId="0" fontId="30" fillId="4" borderId="4" xfId="0" applyFont="1" applyFill="1" applyBorder="1" applyAlignment="1">
      <alignment horizontal="right" vertical="center" wrapText="1"/>
    </xf>
    <xf numFmtId="0" fontId="54" fillId="4" borderId="0" xfId="0" applyFont="1" applyFill="1" applyBorder="1" applyAlignment="1">
      <alignment horizontal="left" vertical="center" wrapText="1"/>
    </xf>
    <xf numFmtId="2" fontId="45" fillId="4" borderId="8" xfId="0" applyNumberFormat="1" applyFont="1" applyFill="1" applyBorder="1" applyAlignment="1">
      <alignment horizontal="center" vertical="center"/>
    </xf>
    <xf numFmtId="1" fontId="45" fillId="4" borderId="8" xfId="0" applyNumberFormat="1" applyFont="1" applyFill="1" applyBorder="1" applyAlignment="1">
      <alignment horizontal="center" vertical="center" wrapText="1"/>
    </xf>
    <xf numFmtId="2" fontId="46" fillId="4" borderId="8" xfId="0" applyNumberFormat="1" applyFont="1" applyFill="1" applyBorder="1" applyAlignment="1">
      <alignment horizontal="center" vertical="center"/>
    </xf>
    <xf numFmtId="0" fontId="53" fillId="4" borderId="0" xfId="0" applyFont="1" applyFill="1" applyBorder="1" applyAlignment="1">
      <alignment horizontal="left"/>
    </xf>
    <xf numFmtId="2" fontId="46" fillId="4" borderId="20" xfId="0" applyNumberFormat="1" applyFont="1" applyFill="1" applyBorder="1" applyAlignment="1">
      <alignment horizontal="center" vertical="center"/>
    </xf>
    <xf numFmtId="0" fontId="25" fillId="4" borderId="8"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7" xfId="0" applyFont="1" applyFill="1" applyBorder="1" applyAlignment="1">
      <alignment horizontal="left" vertical="center"/>
    </xf>
    <xf numFmtId="2" fontId="46" fillId="4" borderId="7" xfId="0" applyNumberFormat="1" applyFont="1" applyFill="1" applyBorder="1" applyAlignment="1">
      <alignment horizontal="center" vertical="center"/>
    </xf>
    <xf numFmtId="0" fontId="12" fillId="4" borderId="27" xfId="0" applyFont="1" applyFill="1" applyBorder="1" applyAlignment="1">
      <alignment horizontal="left" vertical="center"/>
    </xf>
    <xf numFmtId="0" fontId="12" fillId="4" borderId="22" xfId="0" applyFont="1" applyFill="1" applyBorder="1" applyAlignment="1">
      <alignment horizontal="left" vertical="center"/>
    </xf>
    <xf numFmtId="2" fontId="30" fillId="4" borderId="8" xfId="0" applyNumberFormat="1" applyFont="1" applyFill="1" applyBorder="1" applyAlignment="1">
      <alignment horizontal="center" vertical="center"/>
    </xf>
    <xf numFmtId="0" fontId="31" fillId="4" borderId="8" xfId="0" applyFont="1" applyFill="1" applyBorder="1" applyAlignment="1">
      <alignment horizontal="center" vertical="center"/>
    </xf>
    <xf numFmtId="0" fontId="27" fillId="4" borderId="8" xfId="0" applyFont="1" applyFill="1" applyBorder="1" applyAlignment="1">
      <alignment horizontal="center" vertical="center"/>
    </xf>
    <xf numFmtId="1" fontId="55" fillId="4" borderId="0" xfId="0" applyNumberFormat="1" applyFont="1" applyFill="1" applyAlignment="1">
      <alignment horizontal="left"/>
    </xf>
    <xf numFmtId="9" fontId="25" fillId="4" borderId="8" xfId="20" applyFont="1" applyFill="1" applyBorder="1" applyAlignment="1">
      <alignment horizontal="center" vertical="center"/>
    </xf>
    <xf numFmtId="0" fontId="11" fillId="3" borderId="8" xfId="0" applyFont="1" applyFill="1" applyBorder="1" applyAlignment="1">
      <alignment horizontal="center" vertical="center" wrapText="1"/>
    </xf>
    <xf numFmtId="0" fontId="8" fillId="4" borderId="0" xfId="0" applyFont="1" applyFill="1" applyBorder="1" applyAlignment="1">
      <alignment horizontal="left" vertical="center"/>
    </xf>
    <xf numFmtId="0" fontId="8" fillId="4" borderId="12" xfId="0" applyFont="1" applyFill="1" applyBorder="1" applyAlignment="1">
      <alignment vertical="center"/>
    </xf>
    <xf numFmtId="0" fontId="6" fillId="4" borderId="10" xfId="0" applyFont="1" applyFill="1" applyBorder="1" applyAlignment="1">
      <alignment vertical="center"/>
    </xf>
    <xf numFmtId="0" fontId="6" fillId="8" borderId="8" xfId="0" applyFont="1" applyFill="1" applyBorder="1" applyAlignment="1">
      <alignment horizontal="center" vertical="center"/>
    </xf>
    <xf numFmtId="0" fontId="8" fillId="8" borderId="8" xfId="0" applyFont="1" applyFill="1" applyBorder="1" applyAlignment="1">
      <alignment horizontal="center" vertical="center" wrapText="1"/>
    </xf>
    <xf numFmtId="0" fontId="58" fillId="4" borderId="8" xfId="0" applyFont="1" applyFill="1" applyBorder="1"/>
    <xf numFmtId="0" fontId="58" fillId="4" borderId="8" xfId="0" applyFont="1" applyFill="1" applyBorder="1" applyAlignment="1">
      <alignment vertical="center"/>
    </xf>
    <xf numFmtId="0" fontId="58" fillId="0" borderId="8" xfId="0" applyFont="1" applyBorder="1" applyAlignment="1">
      <alignment vertical="center"/>
    </xf>
    <xf numFmtId="0" fontId="0" fillId="4" borderId="0" xfId="0" applyFill="1" applyAlignment="1">
      <alignment horizontal="left"/>
    </xf>
    <xf numFmtId="0" fontId="46" fillId="4" borderId="0" xfId="0" applyFont="1" applyFill="1" applyAlignment="1">
      <alignment horizontal="left"/>
    </xf>
    <xf numFmtId="0" fontId="31" fillId="4" borderId="14" xfId="0" applyFont="1" applyFill="1" applyBorder="1" applyAlignment="1">
      <alignment horizontal="center"/>
    </xf>
    <xf numFmtId="1" fontId="45" fillId="4" borderId="27" xfId="0" applyNumberFormat="1" applyFont="1" applyFill="1" applyBorder="1" applyAlignment="1">
      <alignment horizontal="center" vertical="center"/>
    </xf>
    <xf numFmtId="0" fontId="27"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6" fillId="4" borderId="0" xfId="0" applyFont="1" applyFill="1" applyBorder="1"/>
    <xf numFmtId="0" fontId="31" fillId="4" borderId="31" xfId="0" applyFont="1" applyFill="1" applyBorder="1" applyAlignment="1">
      <alignment horizontal="center"/>
    </xf>
    <xf numFmtId="0" fontId="0" fillId="7" borderId="14" xfId="0" applyFill="1" applyBorder="1"/>
    <xf numFmtId="49" fontId="28" fillId="3" borderId="30" xfId="0" applyNumberFormat="1" applyFont="1" applyFill="1" applyBorder="1" applyAlignment="1">
      <alignment vertical="center" wrapText="1"/>
    </xf>
    <xf numFmtId="49" fontId="28" fillId="3" borderId="4" xfId="0" applyNumberFormat="1" applyFont="1" applyFill="1" applyBorder="1" applyAlignment="1">
      <alignment vertical="center" wrapText="1"/>
    </xf>
    <xf numFmtId="0" fontId="27" fillId="8" borderId="7" xfId="0" applyFont="1" applyFill="1" applyBorder="1" applyAlignment="1">
      <alignment horizontal="center" vertical="center"/>
    </xf>
    <xf numFmtId="0" fontId="27" fillId="8" borderId="8" xfId="0" applyFont="1" applyFill="1" applyBorder="1" applyAlignment="1">
      <alignment horizontal="center" vertical="center" wrapText="1"/>
    </xf>
    <xf numFmtId="0" fontId="46" fillId="8" borderId="20" xfId="0" applyFont="1" applyFill="1" applyBorder="1" applyAlignment="1">
      <alignment vertical="center"/>
    </xf>
    <xf numFmtId="0" fontId="33" fillId="4" borderId="0" xfId="0" applyFont="1" applyFill="1" applyBorder="1" applyAlignment="1">
      <alignment horizontal="center" vertical="center"/>
    </xf>
    <xf numFmtId="0" fontId="24" fillId="4" borderId="0" xfId="0" applyFont="1" applyFill="1" applyBorder="1" applyAlignment="1">
      <alignment vertical="center"/>
    </xf>
    <xf numFmtId="0" fontId="8" fillId="4" borderId="0" xfId="0" applyFont="1" applyFill="1" applyBorder="1" applyAlignment="1">
      <alignment vertical="center"/>
    </xf>
    <xf numFmtId="0" fontId="9"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1" fillId="3" borderId="9" xfId="0" applyFont="1" applyFill="1" applyBorder="1" applyAlignment="1">
      <alignment horizontal="center" vertical="center" wrapText="1"/>
    </xf>
    <xf numFmtId="0" fontId="26" fillId="8" borderId="8" xfId="0" applyFont="1" applyFill="1" applyBorder="1" applyAlignment="1">
      <alignment horizontal="center" vertical="center"/>
    </xf>
    <xf numFmtId="0" fontId="26" fillId="8" borderId="8" xfId="0" applyFont="1" applyFill="1" applyBorder="1" applyAlignment="1">
      <alignment horizontal="center" vertical="center" wrapText="1"/>
    </xf>
    <xf numFmtId="0" fontId="26" fillId="8" borderId="12" xfId="0" applyFont="1" applyFill="1" applyBorder="1" applyAlignment="1">
      <alignment horizontal="center" vertical="center"/>
    </xf>
    <xf numFmtId="0" fontId="27" fillId="4" borderId="8" xfId="0" applyFont="1" applyFill="1" applyBorder="1"/>
    <xf numFmtId="0" fontId="27" fillId="4" borderId="12" xfId="0" applyFont="1" applyFill="1" applyBorder="1"/>
    <xf numFmtId="0" fontId="6" fillId="8" borderId="12" xfId="0" applyFont="1" applyFill="1" applyBorder="1" applyAlignment="1">
      <alignment horizontal="center" vertical="center"/>
    </xf>
    <xf numFmtId="49" fontId="26" fillId="4" borderId="10" xfId="0" applyNumberFormat="1" applyFont="1" applyFill="1" applyBorder="1" applyAlignment="1">
      <alignment vertical="center"/>
    </xf>
    <xf numFmtId="49" fontId="26" fillId="4" borderId="12" xfId="0" applyNumberFormat="1" applyFont="1" applyFill="1" applyBorder="1" applyAlignment="1">
      <alignment vertical="center"/>
    </xf>
    <xf numFmtId="49" fontId="26" fillId="4" borderId="8" xfId="0" applyNumberFormat="1" applyFont="1" applyFill="1" applyBorder="1" applyAlignment="1">
      <alignment vertical="center"/>
    </xf>
    <xf numFmtId="49" fontId="26" fillId="4" borderId="12" xfId="0" applyNumberFormat="1" applyFont="1" applyFill="1" applyBorder="1" applyAlignment="1">
      <alignment vertical="center" wrapText="1"/>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46" fillId="4" borderId="20" xfId="0" applyFont="1" applyFill="1" applyBorder="1" applyAlignment="1">
      <alignment vertical="center"/>
    </xf>
    <xf numFmtId="0" fontId="26" fillId="4" borderId="8"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2" xfId="0" applyFont="1" applyFill="1" applyBorder="1" applyAlignment="1">
      <alignment horizontal="center" vertical="center"/>
    </xf>
    <xf numFmtId="2" fontId="31" fillId="4" borderId="22" xfId="0" applyNumberFormat="1" applyFont="1" applyFill="1" applyBorder="1" applyAlignment="1">
      <alignment horizontal="center"/>
    </xf>
    <xf numFmtId="2" fontId="28" fillId="4" borderId="22" xfId="0" applyNumberFormat="1" applyFont="1" applyFill="1" applyBorder="1" applyAlignment="1">
      <alignment horizontal="center"/>
    </xf>
    <xf numFmtId="1" fontId="31" fillId="4" borderId="27" xfId="0" applyNumberFormat="1" applyFont="1" applyFill="1" applyBorder="1" applyAlignment="1">
      <alignment horizontal="center" vertical="center"/>
    </xf>
    <xf numFmtId="1" fontId="28" fillId="4" borderId="27" xfId="0" applyNumberFormat="1" applyFont="1" applyFill="1" applyBorder="1" applyAlignment="1">
      <alignment horizontal="center" vertical="center"/>
    </xf>
    <xf numFmtId="0" fontId="11" fillId="4"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6" fillId="4" borderId="8" xfId="0" applyFont="1" applyFill="1" applyBorder="1" applyAlignment="1">
      <alignment horizontal="center" vertical="center"/>
    </xf>
    <xf numFmtId="0" fontId="57" fillId="4" borderId="8" xfId="0" applyFont="1" applyFill="1" applyBorder="1" applyAlignment="1">
      <alignment horizontal="center" vertical="center"/>
    </xf>
    <xf numFmtId="0" fontId="26" fillId="4" borderId="9" xfId="0" applyFont="1" applyFill="1" applyBorder="1" applyAlignment="1">
      <alignment horizontal="center" vertical="center" wrapText="1"/>
    </xf>
    <xf numFmtId="0" fontId="11" fillId="4" borderId="8" xfId="0" applyFont="1" applyFill="1" applyBorder="1" applyAlignment="1">
      <alignment horizontal="center" wrapText="1"/>
    </xf>
    <xf numFmtId="0" fontId="11" fillId="3" borderId="1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33" fillId="4" borderId="0" xfId="0" applyFont="1" applyFill="1" applyAlignment="1">
      <alignment horizontal="center" vertical="center"/>
    </xf>
    <xf numFmtId="0" fontId="4" fillId="4" borderId="0" xfId="0" applyFont="1" applyFill="1"/>
    <xf numFmtId="0" fontId="4" fillId="4" borderId="0" xfId="0" applyFont="1" applyFill="1" applyBorder="1"/>
    <xf numFmtId="0" fontId="4" fillId="4" borderId="0" xfId="0" applyFont="1" applyFill="1" applyAlignment="1">
      <alignment vertical="center"/>
    </xf>
    <xf numFmtId="0" fontId="19" fillId="4" borderId="0" xfId="21" applyFont="1" applyFill="1"/>
    <xf numFmtId="0" fontId="40" fillId="4" borderId="0" xfId="21" applyFont="1" applyFill="1"/>
    <xf numFmtId="0" fontId="4" fillId="4" borderId="0" xfId="21" applyFill="1"/>
    <xf numFmtId="1" fontId="28" fillId="4" borderId="8" xfId="0" applyNumberFormat="1" applyFont="1" applyFill="1" applyBorder="1" applyAlignment="1">
      <alignment horizontal="center" vertical="center" wrapText="1"/>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wrapText="1"/>
    </xf>
    <xf numFmtId="0" fontId="46" fillId="5" borderId="20" xfId="0" applyFont="1" applyFill="1" applyBorder="1" applyAlignment="1">
      <alignment vertical="center"/>
    </xf>
    <xf numFmtId="0" fontId="26" fillId="5" borderId="8"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12" xfId="0" applyFont="1" applyFill="1" applyBorder="1" applyAlignment="1">
      <alignment horizontal="center" vertical="center"/>
    </xf>
    <xf numFmtId="0" fontId="26" fillId="8" borderId="16" xfId="0" applyFont="1" applyFill="1" applyBorder="1" applyAlignment="1">
      <alignment horizontal="center" vertical="center" wrapText="1"/>
    </xf>
    <xf numFmtId="0" fontId="26" fillId="8" borderId="10"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9" xfId="0" applyFont="1" applyFill="1" applyBorder="1" applyAlignment="1">
      <alignment horizontal="center" vertical="center" wrapText="1"/>
    </xf>
    <xf numFmtId="2" fontId="29" fillId="4" borderId="8" xfId="0" applyNumberFormat="1" applyFont="1" applyFill="1" applyBorder="1" applyAlignment="1">
      <alignment horizontal="center" vertical="center" wrapText="1"/>
    </xf>
    <xf numFmtId="10" fontId="25" fillId="4" borderId="8" xfId="20" applyNumberFormat="1" applyFont="1" applyFill="1" applyBorder="1" applyAlignment="1">
      <alignment horizontal="center" vertical="center"/>
    </xf>
    <xf numFmtId="0" fontId="27" fillId="8" borderId="20" xfId="0" applyFont="1" applyFill="1" applyBorder="1" applyAlignment="1">
      <alignment horizontal="center" vertical="center"/>
    </xf>
    <xf numFmtId="0" fontId="27" fillId="4" borderId="20" xfId="0" applyFont="1" applyFill="1" applyBorder="1" applyAlignment="1">
      <alignment horizontal="center" vertical="center" wrapText="1"/>
    </xf>
    <xf numFmtId="9" fontId="27" fillId="8"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wrapText="1"/>
    </xf>
    <xf numFmtId="0" fontId="26" fillId="0" borderId="8" xfId="0" applyFont="1" applyFill="1" applyBorder="1" applyAlignment="1">
      <alignment horizontal="center" vertical="center"/>
    </xf>
    <xf numFmtId="1" fontId="62" fillId="4"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26" fillId="4" borderId="10" xfId="0" applyFont="1" applyFill="1" applyBorder="1" applyAlignment="1">
      <alignment vertical="center"/>
    </xf>
    <xf numFmtId="0" fontId="2" fillId="4" borderId="8" xfId="0" applyFont="1" applyFill="1" applyBorder="1" applyAlignment="1">
      <alignment horizontal="center" wrapText="1"/>
    </xf>
    <xf numFmtId="0" fontId="11" fillId="4" borderId="8" xfId="0" applyFont="1" applyFill="1" applyBorder="1" applyAlignment="1">
      <alignment horizontal="center" vertical="center"/>
    </xf>
    <xf numFmtId="0" fontId="2" fillId="4" borderId="12" xfId="0" applyFont="1" applyFill="1" applyBorder="1" applyAlignment="1">
      <alignment horizontal="center"/>
    </xf>
    <xf numFmtId="49" fontId="11" fillId="3" borderId="8" xfId="0" applyNumberFormat="1" applyFont="1" applyFill="1" applyBorder="1" applyAlignment="1">
      <alignment horizontal="center" vertical="center"/>
    </xf>
    <xf numFmtId="0" fontId="2" fillId="0" borderId="12" xfId="0" applyFont="1" applyBorder="1" applyAlignment="1">
      <alignment vertical="center" wrapText="1"/>
    </xf>
    <xf numFmtId="0" fontId="11" fillId="3" borderId="12" xfId="0" applyFont="1" applyFill="1" applyBorder="1" applyAlignment="1">
      <alignment horizontal="center" vertical="center" wrapText="1"/>
    </xf>
    <xf numFmtId="0" fontId="39" fillId="2" borderId="0" xfId="0" applyFont="1" applyFill="1" applyAlignment="1">
      <alignment vertical="center"/>
    </xf>
    <xf numFmtId="0" fontId="59" fillId="0" borderId="8"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1" fillId="0" borderId="0" xfId="0" applyFont="1" applyAlignment="1">
      <alignment horizontal="center" wrapText="1"/>
    </xf>
    <xf numFmtId="0" fontId="30" fillId="4" borderId="0" xfId="0" applyFont="1" applyFill="1" applyBorder="1" applyAlignment="1">
      <alignment horizontal="center" vertical="center" wrapText="1"/>
    </xf>
    <xf numFmtId="0" fontId="0" fillId="10" borderId="8" xfId="0" applyFill="1" applyBorder="1" applyAlignment="1">
      <alignment horizontal="center" vertical="center"/>
    </xf>
    <xf numFmtId="0" fontId="0" fillId="11" borderId="8" xfId="0" applyFill="1" applyBorder="1" applyAlignment="1">
      <alignment horizontal="center" vertical="center"/>
    </xf>
    <xf numFmtId="0" fontId="31" fillId="4" borderId="0" xfId="0" applyFont="1" applyFill="1" applyBorder="1" applyAlignment="1">
      <alignment horizontal="center" vertical="center"/>
    </xf>
    <xf numFmtId="1" fontId="25" fillId="4" borderId="0" xfId="0" applyNumberFormat="1" applyFont="1" applyFill="1" applyBorder="1" applyAlignment="1">
      <alignment horizontal="center" vertical="center"/>
    </xf>
    <xf numFmtId="0" fontId="0" fillId="4" borderId="0" xfId="0" applyFill="1" applyBorder="1"/>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30" fillId="4" borderId="0" xfId="0" applyFont="1" applyFill="1" applyBorder="1" applyAlignment="1">
      <alignment horizontal="left" vertical="center" wrapText="1"/>
    </xf>
    <xf numFmtId="1" fontId="39" fillId="4" borderId="8" xfId="0" applyNumberFormat="1" applyFont="1" applyFill="1" applyBorder="1" applyAlignment="1">
      <alignment horizontal="center" vertical="center" wrapText="1"/>
    </xf>
    <xf numFmtId="0" fontId="27" fillId="8" borderId="20"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33" fillId="4" borderId="0" xfId="0" applyFont="1" applyFill="1" applyAlignment="1">
      <alignment horizontal="center" vertical="center"/>
    </xf>
    <xf numFmtId="0" fontId="33" fillId="4" borderId="4" xfId="0" applyFont="1" applyFill="1" applyBorder="1" applyAlignment="1">
      <alignment horizontal="center" vertical="center"/>
    </xf>
    <xf numFmtId="0" fontId="19" fillId="7" borderId="13"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0" fillId="4" borderId="0" xfId="0" applyFill="1" applyAlignment="1">
      <alignment horizontal="left" vertical="center" wrapText="1"/>
    </xf>
    <xf numFmtId="0" fontId="44" fillId="7" borderId="2" xfId="0" applyFont="1" applyFill="1" applyBorder="1" applyAlignment="1">
      <alignment horizontal="center" vertical="center"/>
    </xf>
    <xf numFmtId="0" fontId="44" fillId="7" borderId="21" xfId="0" applyFont="1" applyFill="1" applyBorder="1" applyAlignment="1">
      <alignment horizontal="center" vertical="center"/>
    </xf>
    <xf numFmtId="0" fontId="33" fillId="0" borderId="0"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 fillId="0" borderId="32"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7" xfId="0" applyFont="1" applyBorder="1" applyAlignment="1">
      <alignment horizontal="center" vertical="center" wrapText="1"/>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30" fillId="4" borderId="0" xfId="0" applyFont="1" applyFill="1" applyBorder="1" applyAlignment="1">
      <alignment horizontal="left" vertical="center" wrapText="1"/>
    </xf>
    <xf numFmtId="0" fontId="28" fillId="3" borderId="28"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60" fillId="4" borderId="29" xfId="0" applyFont="1" applyFill="1" applyBorder="1" applyAlignment="1">
      <alignment horizontal="center" vertical="center"/>
    </xf>
    <xf numFmtId="0" fontId="60" fillId="4" borderId="32" xfId="0" applyFont="1" applyFill="1" applyBorder="1" applyAlignment="1">
      <alignment horizontal="center" vertical="center"/>
    </xf>
    <xf numFmtId="0" fontId="60" fillId="4" borderId="27" xfId="0" applyFont="1" applyFill="1" applyBorder="1" applyAlignment="1">
      <alignment horizontal="center" vertical="center"/>
    </xf>
    <xf numFmtId="49" fontId="28" fillId="3" borderId="30"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49" fontId="28" fillId="3" borderId="5" xfId="0" applyNumberFormat="1" applyFont="1" applyFill="1" applyBorder="1" applyAlignment="1">
      <alignment horizontal="center" vertical="center"/>
    </xf>
    <xf numFmtId="49" fontId="28" fillId="3" borderId="23"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3" fillId="4" borderId="29" xfId="0" applyFont="1" applyFill="1" applyBorder="1" applyAlignment="1">
      <alignment horizontal="center" vertical="center"/>
    </xf>
    <xf numFmtId="0" fontId="63" fillId="4" borderId="32" xfId="0" applyFont="1" applyFill="1" applyBorder="1" applyAlignment="1">
      <alignment horizontal="center" vertical="center"/>
    </xf>
    <xf numFmtId="0" fontId="63" fillId="4" borderId="27"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59" fillId="0" borderId="32" xfId="0" applyFont="1" applyBorder="1" applyAlignment="1">
      <alignment horizontal="center" vertic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zoomScale="110" zoomScaleNormal="110" workbookViewId="0">
      <selection activeCell="A2" sqref="A1:A8"/>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88</v>
      </c>
    </row>
    <row r="3" spans="1:56" s="1" customFormat="1" ht="204.75" x14ac:dyDescent="0.25">
      <c r="A3" s="86" t="s">
        <v>77</v>
      </c>
    </row>
    <row r="4" spans="1:56" s="1" customFormat="1" ht="189" x14ac:dyDescent="0.25">
      <c r="A4" s="86" t="s">
        <v>90</v>
      </c>
    </row>
    <row r="5" spans="1:56" s="1" customFormat="1" ht="252" x14ac:dyDescent="0.25">
      <c r="A5" s="121" t="s">
        <v>74</v>
      </c>
    </row>
    <row r="6" spans="1:56" s="1" customFormat="1" ht="60.75" customHeight="1" x14ac:dyDescent="0.25">
      <c r="A6" s="121" t="s">
        <v>91</v>
      </c>
    </row>
    <row r="7" spans="1:56" s="1" customFormat="1" ht="141.75" x14ac:dyDescent="0.25">
      <c r="A7" s="86" t="s">
        <v>75</v>
      </c>
    </row>
    <row r="8" spans="1:56" ht="180.75" customHeight="1" x14ac:dyDescent="0.25">
      <c r="A8" s="85" t="s">
        <v>76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5" sqref="A5"/>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88</v>
      </c>
    </row>
    <row r="3" spans="1:1" s="1" customFormat="1" ht="31.5" x14ac:dyDescent="0.25">
      <c r="A3" s="86" t="s">
        <v>42</v>
      </c>
    </row>
    <row r="4" spans="1:1" s="1" customFormat="1" ht="409.5" x14ac:dyDescent="0.25">
      <c r="A4" s="86" t="s">
        <v>233</v>
      </c>
    </row>
    <row r="5" spans="1:1" s="1" customFormat="1" ht="78.75" x14ac:dyDescent="0.25">
      <c r="A5" s="86" t="s">
        <v>89</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T81"/>
  <sheetViews>
    <sheetView zoomScale="60" zoomScaleNormal="60" workbookViewId="0">
      <pane xSplit="2" ySplit="2" topLeftCell="C3" activePane="bottomRight" state="frozen"/>
      <selection pane="topRight" activeCell="C1" sqref="C1"/>
      <selection pane="bottomLeft" activeCell="A3" sqref="A3"/>
      <selection pane="bottomRight" activeCell="G24" sqref="G2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80</v>
      </c>
      <c r="B1" s="108"/>
      <c r="C1" s="108"/>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77"/>
      <c r="E3" s="277"/>
      <c r="F3" s="277"/>
      <c r="G3" s="277"/>
      <c r="H3" s="277"/>
      <c r="I3" s="277"/>
      <c r="J3" s="277"/>
      <c r="K3" s="277"/>
      <c r="L3" s="277"/>
    </row>
    <row r="4" spans="1:28" s="1" customFormat="1" ht="26.25" x14ac:dyDescent="0.25">
      <c r="A4" s="279" t="s">
        <v>238</v>
      </c>
      <c r="B4" s="279"/>
      <c r="C4" s="137">
        <v>146</v>
      </c>
      <c r="D4" s="278"/>
      <c r="E4" s="278"/>
      <c r="F4" s="278"/>
      <c r="G4" s="278"/>
      <c r="H4" s="278"/>
      <c r="I4" s="278"/>
      <c r="J4" s="278"/>
      <c r="K4" s="278"/>
      <c r="L4" s="278"/>
    </row>
    <row r="5" spans="1:28" s="1" customFormat="1" ht="26.25" x14ac:dyDescent="0.25">
      <c r="A5" s="279" t="s">
        <v>237</v>
      </c>
      <c r="B5" s="279"/>
      <c r="C5" s="209">
        <f>C4*1.58</f>
        <v>230.68</v>
      </c>
      <c r="D5" s="278"/>
      <c r="E5" s="278"/>
      <c r="F5" s="278"/>
      <c r="G5" s="278"/>
      <c r="H5" s="278"/>
      <c r="I5" s="278"/>
      <c r="J5" s="278"/>
      <c r="K5" s="278"/>
      <c r="L5" s="278"/>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239</v>
      </c>
      <c r="C7" s="73"/>
      <c r="D7" s="100">
        <f>(D8/$C$4)*100</f>
        <v>1.3698630136986301</v>
      </c>
      <c r="E7" s="100">
        <f t="shared" ref="E7:I7" si="0">(E8/$C$4)*100</f>
        <v>3.4246575342465753</v>
      </c>
      <c r="F7" s="100">
        <f t="shared" si="0"/>
        <v>66.438356164383563</v>
      </c>
      <c r="G7" s="87">
        <f>(G8/$C$4)*100</f>
        <v>0</v>
      </c>
      <c r="H7" s="100">
        <f>(H8/$C$4)*100</f>
        <v>28.767123287671232</v>
      </c>
      <c r="I7" s="87">
        <f t="shared" si="0"/>
        <v>0</v>
      </c>
      <c r="J7" s="90">
        <v>16.899999999999999</v>
      </c>
      <c r="K7" s="90">
        <v>79.599999999999994</v>
      </c>
      <c r="L7" s="90">
        <v>3.5</v>
      </c>
      <c r="M7" s="71"/>
    </row>
    <row r="8" spans="1:28" s="1" customFormat="1" ht="26.25" customHeight="1" x14ac:dyDescent="0.25">
      <c r="A8" s="128"/>
      <c r="B8" s="123" t="s">
        <v>240</v>
      </c>
      <c r="C8" s="73"/>
      <c r="D8" s="50">
        <v>2</v>
      </c>
      <c r="E8" s="50">
        <v>5</v>
      </c>
      <c r="F8" s="50">
        <v>97</v>
      </c>
      <c r="G8" s="50">
        <v>0</v>
      </c>
      <c r="H8" s="50">
        <v>42</v>
      </c>
      <c r="I8" s="50">
        <v>0</v>
      </c>
      <c r="J8" s="91">
        <f>($H$8/100)*J7</f>
        <v>7.097999999999999</v>
      </c>
      <c r="K8" s="91">
        <f>($H$8/100)*K7</f>
        <v>33.431999999999995</v>
      </c>
      <c r="L8" s="91">
        <f>($H$8/100)*L7</f>
        <v>1.47</v>
      </c>
      <c r="M8" s="94"/>
    </row>
    <row r="9" spans="1:28" s="1" customFormat="1" ht="26.25" customHeight="1" x14ac:dyDescent="0.25">
      <c r="A9" s="124" t="s">
        <v>48</v>
      </c>
      <c r="B9" s="122" t="s">
        <v>47</v>
      </c>
      <c r="C9" s="73"/>
      <c r="D9" s="87">
        <v>3.0139999999999998</v>
      </c>
      <c r="E9" s="87">
        <v>1.1220000000000001</v>
      </c>
      <c r="F9" s="87">
        <v>102.654</v>
      </c>
      <c r="G9" s="87">
        <v>1E-3</v>
      </c>
      <c r="H9" s="87">
        <v>37.438000000000002</v>
      </c>
      <c r="I9" s="87">
        <v>0</v>
      </c>
      <c r="J9" s="91"/>
      <c r="K9" s="91"/>
      <c r="L9" s="91"/>
      <c r="M9" s="139">
        <f>SUM(D9:I9)</f>
        <v>144.22899999999998</v>
      </c>
    </row>
    <row r="10" spans="1:28" s="1" customFormat="1" ht="26.25" customHeight="1" x14ac:dyDescent="0.25">
      <c r="A10" s="128"/>
      <c r="B10" s="123" t="s">
        <v>241</v>
      </c>
      <c r="C10" s="73"/>
      <c r="D10" s="88">
        <f>($C$5/100)*D7</f>
        <v>3.1599999999999997</v>
      </c>
      <c r="E10" s="88">
        <f t="shared" ref="E10:I10" si="1">($C$5/100)*E7</f>
        <v>7.8999999999999995</v>
      </c>
      <c r="F10" s="88">
        <f t="shared" si="1"/>
        <v>153.26</v>
      </c>
      <c r="G10" s="88">
        <f>($C$5/100)*G7</f>
        <v>0</v>
      </c>
      <c r="H10" s="88">
        <f>($C$5/100)*H7</f>
        <v>66.36</v>
      </c>
      <c r="I10" s="88">
        <f t="shared" si="1"/>
        <v>0</v>
      </c>
      <c r="J10" s="92">
        <f>($H$10/100)*J7</f>
        <v>11.214839999999999</v>
      </c>
      <c r="K10" s="92">
        <f>($H$10/100)*K7</f>
        <v>52.822559999999996</v>
      </c>
      <c r="L10" s="92">
        <f>($H$10/100)*L7</f>
        <v>2.3226</v>
      </c>
      <c r="M10" s="94"/>
    </row>
    <row r="11" spans="1:28" s="1" customFormat="1" ht="26.25" customHeight="1" x14ac:dyDescent="0.25">
      <c r="A11" s="124" t="s">
        <v>49</v>
      </c>
      <c r="B11" s="122" t="s">
        <v>242</v>
      </c>
      <c r="C11" s="73"/>
      <c r="D11" s="87">
        <v>3.1</v>
      </c>
      <c r="E11" s="100">
        <v>0.05</v>
      </c>
      <c r="F11" s="65">
        <v>73.56</v>
      </c>
      <c r="G11" s="51">
        <v>0</v>
      </c>
      <c r="H11" s="87">
        <v>35.4</v>
      </c>
      <c r="I11" s="87">
        <v>0</v>
      </c>
      <c r="J11" s="90">
        <v>5</v>
      </c>
      <c r="K11" s="93">
        <v>5026</v>
      </c>
      <c r="L11" s="90">
        <v>2</v>
      </c>
      <c r="M11" s="94"/>
    </row>
    <row r="12" spans="1:28" s="1" customFormat="1" ht="26.25" customHeight="1" x14ac:dyDescent="0.25">
      <c r="A12" s="124"/>
      <c r="B12" s="122" t="s">
        <v>243</v>
      </c>
      <c r="C12" s="73"/>
      <c r="D12" s="50">
        <v>0</v>
      </c>
      <c r="E12" s="50">
        <v>0</v>
      </c>
      <c r="F12" s="230">
        <v>51.12</v>
      </c>
      <c r="G12" s="51">
        <v>0</v>
      </c>
      <c r="H12" s="50">
        <v>46.4</v>
      </c>
      <c r="I12" s="87">
        <v>0</v>
      </c>
      <c r="J12" s="90"/>
      <c r="K12" s="93"/>
      <c r="L12" s="90"/>
      <c r="M12" s="94"/>
    </row>
    <row r="13" spans="1:28" s="1" customFormat="1" ht="26.25" customHeight="1" x14ac:dyDescent="0.25">
      <c r="B13" s="122" t="s">
        <v>244</v>
      </c>
      <c r="C13" s="73"/>
      <c r="D13" s="140">
        <f>D12/D14</f>
        <v>0</v>
      </c>
      <c r="E13" s="221">
        <v>2.0000000000000001E-4</v>
      </c>
      <c r="F13" s="140">
        <f t="shared" ref="F13:H13" si="2">F12/F14</f>
        <v>0.41000962463907598</v>
      </c>
      <c r="G13" s="140"/>
      <c r="H13" s="140">
        <f t="shared" si="2"/>
        <v>0.56723716381418088</v>
      </c>
      <c r="I13" s="140"/>
      <c r="J13" s="90">
        <v>30.61</v>
      </c>
      <c r="K13" s="93">
        <v>33.07</v>
      </c>
      <c r="L13" s="90">
        <v>455.3</v>
      </c>
      <c r="M13" s="94"/>
    </row>
    <row r="14" spans="1:28" s="1" customFormat="1" ht="26.25" x14ac:dyDescent="0.25">
      <c r="A14" s="46"/>
      <c r="B14" s="122" t="s">
        <v>245</v>
      </c>
      <c r="C14" s="126">
        <f>SUM(D14:I14)</f>
        <v>209.63</v>
      </c>
      <c r="D14" s="65">
        <f>D12+D11</f>
        <v>3.1</v>
      </c>
      <c r="E14" s="220">
        <f t="shared" ref="E14:I14" si="3">E12+E11</f>
        <v>0.05</v>
      </c>
      <c r="F14" s="97">
        <f t="shared" si="3"/>
        <v>124.68</v>
      </c>
      <c r="G14" s="97">
        <f t="shared" si="3"/>
        <v>0</v>
      </c>
      <c r="H14" s="97">
        <f t="shared" si="3"/>
        <v>81.8</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4" t="s">
        <v>234</v>
      </c>
      <c r="B16" s="246" t="s">
        <v>235</v>
      </c>
      <c r="C16" s="137">
        <v>146</v>
      </c>
      <c r="D16" s="50">
        <v>2</v>
      </c>
      <c r="E16" s="50">
        <v>5</v>
      </c>
      <c r="F16" s="50">
        <v>97</v>
      </c>
      <c r="G16" s="50">
        <v>0</v>
      </c>
      <c r="H16" s="50">
        <v>42</v>
      </c>
      <c r="I16" s="50"/>
      <c r="J16" s="252"/>
      <c r="K16" s="89"/>
      <c r="L16" s="89"/>
    </row>
    <row r="17" spans="1:46" s="1" customFormat="1" ht="26.25" hidden="1" x14ac:dyDescent="0.25">
      <c r="A17" s="46"/>
      <c r="B17" s="246" t="s">
        <v>236</v>
      </c>
      <c r="C17" s="137">
        <v>695</v>
      </c>
      <c r="D17" s="50"/>
      <c r="E17" s="50"/>
      <c r="F17" s="50"/>
      <c r="G17" s="50"/>
      <c r="H17" s="50"/>
      <c r="I17" s="50"/>
      <c r="J17" s="248"/>
      <c r="K17" s="248"/>
      <c r="L17" s="89"/>
    </row>
    <row r="18" spans="1:46" s="251" customFormat="1" ht="26.25" x14ac:dyDescent="0.25">
      <c r="A18" s="46"/>
      <c r="B18" s="246"/>
      <c r="C18" s="249"/>
      <c r="D18" s="250"/>
      <c r="E18" s="250"/>
      <c r="F18" s="250"/>
      <c r="G18" s="250"/>
      <c r="H18" s="250"/>
      <c r="I18" s="250"/>
      <c r="J18" s="89"/>
      <c r="K18" s="89"/>
      <c r="L18" s="89"/>
    </row>
    <row r="19" spans="1:46" ht="28.5" customHeight="1" x14ac:dyDescent="0.25">
      <c r="A19" s="124" t="s">
        <v>50</v>
      </c>
      <c r="B19" s="64"/>
      <c r="C19" s="130" t="s">
        <v>51</v>
      </c>
      <c r="D19" s="127">
        <f>D11/D8</f>
        <v>1.55</v>
      </c>
      <c r="E19" s="127">
        <f>E11/E8</f>
        <v>0.01</v>
      </c>
      <c r="F19" s="136">
        <f>F11/F8</f>
        <v>0.75835051546391752</v>
      </c>
      <c r="G19" s="136">
        <v>0</v>
      </c>
      <c r="H19" s="136">
        <f>H11/H8</f>
        <v>0.84285714285714286</v>
      </c>
      <c r="I19" s="136"/>
      <c r="J19" s="125">
        <f>J14/J8</f>
        <v>1.0151661353896215</v>
      </c>
      <c r="K19" s="125">
        <f>K14/K8</f>
        <v>224.61528219813147</v>
      </c>
      <c r="L19" s="125">
        <f>L14/L8</f>
        <v>-0.38292829093359831</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1.0285335102853352</v>
      </c>
      <c r="E20" s="127">
        <f>E11/E9</f>
        <v>4.4563279857397504E-2</v>
      </c>
      <c r="F20" s="127">
        <f>F11/F9</f>
        <v>0.71658191595066933</v>
      </c>
      <c r="G20" s="127">
        <v>0</v>
      </c>
      <c r="H20" s="127">
        <f>H11/H9</f>
        <v>0.94556333137453918</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1.55</v>
      </c>
      <c r="E21" s="133">
        <f>E14/E8</f>
        <v>0.01</v>
      </c>
      <c r="F21" s="133">
        <f>F14/F8</f>
        <v>1.2853608247422681</v>
      </c>
      <c r="G21" s="133">
        <v>0</v>
      </c>
      <c r="H21" s="133">
        <f>H14/H8</f>
        <v>1.9476190476190476</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1.0285335102853352</v>
      </c>
      <c r="E22" s="129">
        <f>E14/E9</f>
        <v>4.4563279857397504E-2</v>
      </c>
      <c r="F22" s="129">
        <f>F14/F9</f>
        <v>1.214565433397627</v>
      </c>
      <c r="G22" s="129">
        <v>0</v>
      </c>
      <c r="H22" s="129">
        <f>H14/H9</f>
        <v>2.1849457770180027</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0.98101265822784822</v>
      </c>
      <c r="E23" s="190">
        <f>E14/E10</f>
        <v>6.3291139240506337E-3</v>
      </c>
      <c r="F23" s="191">
        <f>F14/F10</f>
        <v>0.81351950933054951</v>
      </c>
      <c r="G23" s="191">
        <v>0</v>
      </c>
      <c r="H23" s="191">
        <f>H14/H10</f>
        <v>1.2326702833031946</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93">
        <f>D10-D14</f>
        <v>5.9999999999999609E-2</v>
      </c>
      <c r="E24" s="192">
        <f>E10-E14</f>
        <v>7.85</v>
      </c>
      <c r="F24" s="193">
        <f>F10-F14</f>
        <v>28.579999999999984</v>
      </c>
      <c r="G24" s="193">
        <f>G10-G14</f>
        <v>0</v>
      </c>
      <c r="H24" s="153">
        <f>H10-H14</f>
        <v>-15.439999999999998</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0" t="s">
        <v>46</v>
      </c>
      <c r="B25" s="281"/>
      <c r="C25" s="282">
        <v>2</v>
      </c>
      <c r="D25" s="182" t="s">
        <v>86</v>
      </c>
      <c r="E25" s="182" t="s">
        <v>86</v>
      </c>
      <c r="F25" s="182" t="s">
        <v>86</v>
      </c>
      <c r="G25" s="182"/>
      <c r="H25" s="161" t="s">
        <v>86</v>
      </c>
      <c r="I25" s="210"/>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42.75" thickBot="1" x14ac:dyDescent="0.45">
      <c r="A26" s="159" t="s">
        <v>66</v>
      </c>
      <c r="B26" s="160"/>
      <c r="C26" s="283"/>
      <c r="D26" s="138" t="s">
        <v>92</v>
      </c>
      <c r="E26" s="183" t="s">
        <v>94</v>
      </c>
      <c r="F26" s="183" t="s">
        <v>95</v>
      </c>
      <c r="G26" s="183"/>
      <c r="H26" s="162" t="s">
        <v>98</v>
      </c>
      <c r="I26" s="211"/>
      <c r="J26" s="157"/>
      <c r="K26" s="77"/>
      <c r="L26" s="77"/>
      <c r="M26" s="155"/>
      <c r="N26" s="155"/>
      <c r="O26" s="155"/>
      <c r="P26" s="156"/>
      <c r="Q26" s="151"/>
      <c r="R26" s="151"/>
    </row>
    <row r="27" spans="1:46" s="71" customFormat="1" ht="42.75" thickBot="1" x14ac:dyDescent="0.45">
      <c r="A27" s="285" t="s">
        <v>68</v>
      </c>
      <c r="B27" s="286"/>
      <c r="C27" s="283"/>
      <c r="D27" s="138" t="s">
        <v>93</v>
      </c>
      <c r="E27" s="183"/>
      <c r="F27" s="183" t="s">
        <v>96</v>
      </c>
      <c r="G27" s="183"/>
      <c r="H27" s="162" t="s">
        <v>99</v>
      </c>
      <c r="I27" s="211"/>
      <c r="J27" s="152"/>
      <c r="K27" s="152"/>
      <c r="L27" s="152"/>
      <c r="M27" s="155"/>
      <c r="N27" s="155"/>
      <c r="O27" s="155"/>
      <c r="P27" s="156"/>
      <c r="Q27" s="151"/>
      <c r="R27" s="151"/>
    </row>
    <row r="28" spans="1:46" s="71" customFormat="1" ht="27" thickBot="1" x14ac:dyDescent="0.45">
      <c r="A28" s="287" t="s">
        <v>67</v>
      </c>
      <c r="B28" s="288"/>
      <c r="C28" s="284"/>
      <c r="D28" s="184"/>
      <c r="E28" s="184"/>
      <c r="F28" s="61" t="s">
        <v>97</v>
      </c>
      <c r="G28" s="184"/>
      <c r="H28" s="222" t="s">
        <v>85</v>
      </c>
      <c r="I28" s="212"/>
      <c r="J28" s="152"/>
      <c r="K28" s="152"/>
      <c r="L28" s="152"/>
      <c r="M28" s="70"/>
      <c r="N28" s="70"/>
      <c r="O28" s="70"/>
      <c r="Q28" s="151"/>
      <c r="R28" s="151"/>
    </row>
    <row r="29" spans="1:46" ht="71.25" customHeight="1" thickBot="1" x14ac:dyDescent="0.3">
      <c r="A29" s="266" t="s">
        <v>36</v>
      </c>
      <c r="B29" s="267"/>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65"/>
      <c r="R30" s="265"/>
      <c r="AC30" s="1"/>
      <c r="AD30" s="1"/>
      <c r="AE30" s="1"/>
      <c r="AF30" s="1"/>
      <c r="AG30" s="1"/>
      <c r="AH30" s="1"/>
      <c r="AI30" s="1"/>
      <c r="AJ30" s="1"/>
      <c r="AK30" s="1"/>
      <c r="AL30" s="1"/>
      <c r="AM30" s="1"/>
      <c r="AN30" s="1"/>
      <c r="AO30" s="1"/>
      <c r="AP30" s="1"/>
      <c r="AQ30" s="1"/>
      <c r="AR30" s="1"/>
      <c r="AS30" s="1"/>
      <c r="AT30" s="1"/>
    </row>
    <row r="31" spans="1:46" ht="45" x14ac:dyDescent="0.25">
      <c r="A31" s="268" t="s">
        <v>13</v>
      </c>
      <c r="B31" s="269"/>
      <c r="C31" s="54" t="s">
        <v>63</v>
      </c>
      <c r="D31" s="188" t="s">
        <v>128</v>
      </c>
      <c r="E31" s="198" t="s">
        <v>128</v>
      </c>
      <c r="F31" s="185" t="s">
        <v>128</v>
      </c>
      <c r="G31" s="188" t="s">
        <v>128</v>
      </c>
      <c r="H31" s="172" t="s">
        <v>128</v>
      </c>
      <c r="I31" s="213" t="s">
        <v>129</v>
      </c>
      <c r="J31" s="39"/>
      <c r="K31" s="75"/>
      <c r="L31" s="39"/>
      <c r="M31" s="3" t="s">
        <v>135</v>
      </c>
      <c r="N31" s="171" t="s">
        <v>179</v>
      </c>
      <c r="O31" s="275" t="s">
        <v>180</v>
      </c>
      <c r="P31" s="226" t="s">
        <v>136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0"/>
      <c r="B32" s="269"/>
      <c r="C32" s="55" t="s">
        <v>61</v>
      </c>
      <c r="D32" s="188" t="s">
        <v>128</v>
      </c>
      <c r="E32" s="198" t="s">
        <v>128</v>
      </c>
      <c r="F32" s="185" t="s">
        <v>128</v>
      </c>
      <c r="G32" s="188" t="s">
        <v>128</v>
      </c>
      <c r="H32" s="172" t="s">
        <v>128</v>
      </c>
      <c r="I32" s="213" t="s">
        <v>129</v>
      </c>
      <c r="J32" s="33"/>
      <c r="K32" s="75"/>
      <c r="L32" s="33"/>
      <c r="M32" s="3" t="s">
        <v>137</v>
      </c>
      <c r="N32" s="171" t="s">
        <v>138</v>
      </c>
      <c r="O32" s="276"/>
      <c r="P32" s="226" t="s">
        <v>136</v>
      </c>
      <c r="Q32" s="265"/>
      <c r="R32" s="265"/>
      <c r="AC32" s="1"/>
      <c r="AD32" s="1"/>
      <c r="AE32" s="1"/>
      <c r="AF32" s="1"/>
      <c r="AG32" s="1"/>
      <c r="AH32" s="1"/>
      <c r="AI32" s="1"/>
      <c r="AJ32" s="1"/>
      <c r="AK32" s="1"/>
      <c r="AL32" s="1"/>
      <c r="AM32" s="1"/>
      <c r="AN32" s="1"/>
      <c r="AO32" s="1"/>
      <c r="AP32" s="1"/>
      <c r="AQ32" s="1"/>
      <c r="AR32" s="1"/>
      <c r="AS32" s="1"/>
      <c r="AT32" s="1"/>
    </row>
    <row r="33" spans="1:46" ht="45" x14ac:dyDescent="0.25">
      <c r="A33" s="270"/>
      <c r="B33" s="269"/>
      <c r="C33" s="54" t="s">
        <v>62</v>
      </c>
      <c r="D33" s="187" t="s">
        <v>155</v>
      </c>
      <c r="E33" s="187" t="s">
        <v>155</v>
      </c>
      <c r="F33" s="185" t="s">
        <v>155</v>
      </c>
      <c r="G33" s="187" t="s">
        <v>155</v>
      </c>
      <c r="H33" s="172" t="s">
        <v>155</v>
      </c>
      <c r="I33" s="213" t="s">
        <v>129</v>
      </c>
      <c r="J33" s="34"/>
      <c r="K33" s="76"/>
      <c r="L33" s="34"/>
      <c r="M33" s="3" t="s">
        <v>137</v>
      </c>
      <c r="N33" s="171" t="s">
        <v>177</v>
      </c>
      <c r="O33" s="231" t="s">
        <v>178</v>
      </c>
      <c r="P33" s="232"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111"/>
      <c r="H35" s="1"/>
      <c r="I35" s="9"/>
      <c r="J35" s="1"/>
      <c r="L35" s="1"/>
      <c r="M35" s="10"/>
      <c r="N35" s="10"/>
      <c r="O35" s="11"/>
      <c r="P35" s="203"/>
      <c r="Q35" s="265"/>
      <c r="R35" s="265"/>
      <c r="AC35" s="1"/>
      <c r="AD35" s="1"/>
      <c r="AE35" s="1"/>
      <c r="AF35" s="1"/>
      <c r="AG35" s="1"/>
      <c r="AH35" s="1"/>
      <c r="AI35" s="1"/>
      <c r="AJ35" s="1"/>
      <c r="AK35" s="1"/>
      <c r="AL35" s="1"/>
      <c r="AM35" s="1"/>
      <c r="AN35" s="1"/>
      <c r="AO35" s="1"/>
      <c r="AP35" s="1"/>
      <c r="AQ35" s="1"/>
      <c r="AR35" s="1"/>
      <c r="AS35" s="1"/>
      <c r="AT35" s="1"/>
    </row>
    <row r="36" spans="1:46" ht="60" customHeight="1" x14ac:dyDescent="0.25">
      <c r="A36" s="261" t="s">
        <v>7</v>
      </c>
      <c r="B36" s="262"/>
      <c r="C36" s="178" t="s">
        <v>72</v>
      </c>
      <c r="D36" s="186" t="s">
        <v>153</v>
      </c>
      <c r="E36" s="186" t="s">
        <v>129</v>
      </c>
      <c r="F36" s="185" t="s">
        <v>153</v>
      </c>
      <c r="G36" s="186" t="s">
        <v>129</v>
      </c>
      <c r="H36" s="217" t="s">
        <v>153</v>
      </c>
      <c r="I36" s="213" t="s">
        <v>129</v>
      </c>
      <c r="J36" s="25"/>
      <c r="K36" s="75"/>
      <c r="L36" s="25"/>
      <c r="M36" s="3" t="s">
        <v>135</v>
      </c>
      <c r="N36" s="141" t="s">
        <v>130</v>
      </c>
      <c r="O36" s="225" t="s">
        <v>131</v>
      </c>
      <c r="P36" s="232" t="s">
        <v>151</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61"/>
      <c r="B37" s="262"/>
      <c r="C37" s="178" t="s">
        <v>73</v>
      </c>
      <c r="D37" s="186" t="s">
        <v>153</v>
      </c>
      <c r="E37" s="186" t="s">
        <v>129</v>
      </c>
      <c r="F37" s="185" t="s">
        <v>153</v>
      </c>
      <c r="G37" s="186" t="s">
        <v>129</v>
      </c>
      <c r="H37" s="217" t="s">
        <v>153</v>
      </c>
      <c r="I37" s="213" t="s">
        <v>129</v>
      </c>
      <c r="J37" s="35"/>
      <c r="K37" s="75"/>
      <c r="L37" s="35"/>
      <c r="M37" s="3" t="s">
        <v>135</v>
      </c>
      <c r="N37" s="141" t="s">
        <v>132</v>
      </c>
      <c r="O37" s="271" t="s">
        <v>133</v>
      </c>
      <c r="P37" s="232" t="s">
        <v>151</v>
      </c>
      <c r="Q37" s="150"/>
      <c r="R37" s="150"/>
      <c r="AC37" s="1"/>
      <c r="AD37" s="1"/>
      <c r="AE37" s="1"/>
      <c r="AF37" s="1"/>
      <c r="AG37" s="1"/>
      <c r="AH37" s="1"/>
      <c r="AI37" s="1"/>
      <c r="AJ37" s="1"/>
      <c r="AK37" s="1"/>
      <c r="AL37" s="1"/>
      <c r="AM37" s="1"/>
      <c r="AN37" s="1"/>
      <c r="AO37" s="1"/>
      <c r="AP37" s="1"/>
      <c r="AQ37" s="1"/>
      <c r="AR37" s="1"/>
      <c r="AS37" s="1"/>
      <c r="AT37" s="1"/>
    </row>
    <row r="38" spans="1:46" ht="45" x14ac:dyDescent="0.25">
      <c r="A38" s="261"/>
      <c r="B38" s="262"/>
      <c r="C38" s="179" t="s">
        <v>71</v>
      </c>
      <c r="D38" s="186" t="s">
        <v>153</v>
      </c>
      <c r="E38" s="186" t="s">
        <v>129</v>
      </c>
      <c r="F38" s="185" t="s">
        <v>128</v>
      </c>
      <c r="G38" s="186" t="s">
        <v>129</v>
      </c>
      <c r="H38" s="217" t="s">
        <v>128</v>
      </c>
      <c r="I38" s="213" t="s">
        <v>129</v>
      </c>
      <c r="J38" s="26"/>
      <c r="K38" s="76"/>
      <c r="L38" s="26"/>
      <c r="M38" s="3" t="s">
        <v>135</v>
      </c>
      <c r="N38" s="171" t="s">
        <v>168</v>
      </c>
      <c r="O38" s="271"/>
      <c r="P38" s="232" t="s">
        <v>136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61"/>
      <c r="B39" s="262"/>
      <c r="C39" s="181" t="s">
        <v>70</v>
      </c>
      <c r="D39" s="186" t="s">
        <v>153</v>
      </c>
      <c r="E39" s="186" t="s">
        <v>129</v>
      </c>
      <c r="F39" s="185" t="s">
        <v>153</v>
      </c>
      <c r="G39" s="186" t="s">
        <v>129</v>
      </c>
      <c r="H39" s="217" t="s">
        <v>153</v>
      </c>
      <c r="I39" s="213" t="s">
        <v>129</v>
      </c>
      <c r="J39" s="26"/>
      <c r="K39" s="75"/>
      <c r="L39" s="26"/>
      <c r="M39" s="3" t="s">
        <v>135</v>
      </c>
      <c r="N39" s="3" t="s">
        <v>129</v>
      </c>
      <c r="O39" s="272"/>
      <c r="P39" s="232" t="s">
        <v>151</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61"/>
      <c r="B40" s="262"/>
      <c r="C40" s="180" t="s">
        <v>69</v>
      </c>
      <c r="D40" s="186" t="s">
        <v>155</v>
      </c>
      <c r="E40" s="186" t="s">
        <v>129</v>
      </c>
      <c r="F40" s="185" t="s">
        <v>155</v>
      </c>
      <c r="G40" s="186" t="s">
        <v>129</v>
      </c>
      <c r="H40" s="217" t="s">
        <v>155</v>
      </c>
      <c r="I40" s="213" t="s">
        <v>129</v>
      </c>
      <c r="J40" s="27"/>
      <c r="K40" s="75"/>
      <c r="L40" s="27"/>
      <c r="M40" s="3" t="s">
        <v>135</v>
      </c>
      <c r="N40" s="3" t="s">
        <v>129</v>
      </c>
      <c r="O40" s="225" t="s">
        <v>134</v>
      </c>
      <c r="P40" s="232" t="s">
        <v>136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33.75" customHeight="1" x14ac:dyDescent="0.25">
      <c r="A43" s="261" t="s">
        <v>3</v>
      </c>
      <c r="B43" s="262"/>
      <c r="C43" s="58" t="s">
        <v>4</v>
      </c>
      <c r="D43" s="186" t="s">
        <v>155</v>
      </c>
      <c r="E43" s="186" t="s">
        <v>155</v>
      </c>
      <c r="F43" s="185" t="s">
        <v>155</v>
      </c>
      <c r="G43" s="186" t="s">
        <v>155</v>
      </c>
      <c r="H43" s="217" t="s">
        <v>155</v>
      </c>
      <c r="I43" s="213" t="s">
        <v>129</v>
      </c>
      <c r="J43" s="144"/>
      <c r="K43" s="145"/>
      <c r="L43" s="144"/>
      <c r="M43" s="3" t="s">
        <v>129</v>
      </c>
      <c r="N43" s="171" t="s">
        <v>129</v>
      </c>
      <c r="O43" s="195" t="s">
        <v>230</v>
      </c>
      <c r="P43" s="232" t="s">
        <v>24</v>
      </c>
      <c r="Q43"/>
      <c r="R43" s="150"/>
      <c r="AC43" s="1"/>
      <c r="AD43" s="1"/>
      <c r="AE43" s="1"/>
      <c r="AF43" s="1"/>
      <c r="AG43" s="1"/>
      <c r="AH43" s="1"/>
      <c r="AI43" s="1"/>
      <c r="AJ43" s="1"/>
      <c r="AK43" s="1"/>
      <c r="AL43" s="1"/>
      <c r="AM43" s="1"/>
      <c r="AN43" s="1"/>
      <c r="AO43" s="1"/>
      <c r="AP43" s="1"/>
      <c r="AQ43" s="1"/>
      <c r="AR43" s="1"/>
      <c r="AS43" s="1"/>
      <c r="AT43" s="1"/>
    </row>
    <row r="44" spans="1:46" ht="45" x14ac:dyDescent="0.25">
      <c r="A44" s="261"/>
      <c r="B44" s="262"/>
      <c r="C44" s="78" t="s">
        <v>10</v>
      </c>
      <c r="D44" s="186" t="s">
        <v>128</v>
      </c>
      <c r="E44" s="186" t="s">
        <v>128</v>
      </c>
      <c r="F44" s="185" t="s">
        <v>128</v>
      </c>
      <c r="G44" s="186" t="s">
        <v>128</v>
      </c>
      <c r="H44" s="217" t="s">
        <v>128</v>
      </c>
      <c r="I44" s="213" t="s">
        <v>129</v>
      </c>
      <c r="J44" s="144"/>
      <c r="K44" s="145"/>
      <c r="L44" s="144"/>
      <c r="M44" s="3" t="s">
        <v>129</v>
      </c>
      <c r="N44" s="28" t="s">
        <v>129</v>
      </c>
      <c r="O44" s="195" t="s">
        <v>181</v>
      </c>
      <c r="P44" s="232" t="s">
        <v>24</v>
      </c>
      <c r="Q44"/>
      <c r="R44" s="150"/>
      <c r="AC44" s="1"/>
      <c r="AD44" s="1"/>
      <c r="AE44" s="1"/>
      <c r="AF44" s="1"/>
      <c r="AG44" s="1"/>
      <c r="AH44" s="1"/>
      <c r="AI44" s="1"/>
      <c r="AJ44" s="1"/>
      <c r="AK44" s="1"/>
      <c r="AL44" s="1"/>
      <c r="AM44" s="1"/>
      <c r="AN44" s="1"/>
      <c r="AO44" s="1"/>
      <c r="AP44" s="1"/>
      <c r="AQ44" s="1"/>
      <c r="AR44" s="1"/>
      <c r="AS44" s="1"/>
      <c r="AT44" s="1"/>
    </row>
    <row r="45" spans="1:46" ht="45" customHeight="1" x14ac:dyDescent="0.25">
      <c r="A45" s="261"/>
      <c r="B45" s="262"/>
      <c r="C45" s="58" t="str">
        <f>C60</f>
        <v>Others Quota</v>
      </c>
      <c r="D45" s="186" t="s">
        <v>153</v>
      </c>
      <c r="E45" s="186" t="s">
        <v>153</v>
      </c>
      <c r="F45" s="185" t="s">
        <v>153</v>
      </c>
      <c r="G45" s="186" t="s">
        <v>153</v>
      </c>
      <c r="H45" s="217" t="s">
        <v>153</v>
      </c>
      <c r="I45" s="213" t="s">
        <v>129</v>
      </c>
      <c r="J45" s="144"/>
      <c r="K45" s="146"/>
      <c r="L45" s="144"/>
      <c r="M45" s="3" t="s">
        <v>129</v>
      </c>
      <c r="N45" s="28" t="s">
        <v>129</v>
      </c>
      <c r="O45" s="273" t="s">
        <v>225</v>
      </c>
      <c r="P45" s="232" t="s">
        <v>151</v>
      </c>
      <c r="Q45" s="150"/>
      <c r="R45" s="150"/>
      <c r="AC45" s="1"/>
      <c r="AD45" s="1"/>
      <c r="AE45" s="1"/>
      <c r="AF45" s="1"/>
      <c r="AG45" s="1"/>
      <c r="AH45" s="1"/>
      <c r="AI45" s="1"/>
      <c r="AJ45" s="1"/>
      <c r="AK45" s="1"/>
      <c r="AL45" s="1"/>
      <c r="AM45" s="1"/>
      <c r="AN45" s="1"/>
      <c r="AO45" s="1"/>
      <c r="AP45" s="1"/>
      <c r="AQ45" s="1"/>
      <c r="AR45" s="1"/>
      <c r="AS45" s="1"/>
      <c r="AT45" s="1"/>
    </row>
    <row r="46" spans="1:46" ht="21" x14ac:dyDescent="0.25">
      <c r="A46" s="261"/>
      <c r="B46" s="262"/>
      <c r="C46" s="233" t="s">
        <v>79</v>
      </c>
      <c r="D46" s="186" t="s">
        <v>153</v>
      </c>
      <c r="E46" s="186" t="s">
        <v>153</v>
      </c>
      <c r="F46" s="185" t="s">
        <v>153</v>
      </c>
      <c r="G46" s="186" t="s">
        <v>153</v>
      </c>
      <c r="H46" s="217" t="s">
        <v>153</v>
      </c>
      <c r="I46" s="213" t="s">
        <v>129</v>
      </c>
      <c r="J46" s="144"/>
      <c r="K46" s="146"/>
      <c r="L46" s="144"/>
      <c r="M46" s="3" t="s">
        <v>129</v>
      </c>
      <c r="N46" s="28" t="s">
        <v>129</v>
      </c>
      <c r="O46" s="274"/>
      <c r="P46" s="232" t="s">
        <v>151</v>
      </c>
      <c r="Q46" s="150"/>
      <c r="R46" s="150"/>
      <c r="AC46" s="1"/>
      <c r="AD46" s="1"/>
      <c r="AE46" s="1"/>
      <c r="AF46" s="1"/>
      <c r="AG46" s="1"/>
      <c r="AH46" s="1"/>
      <c r="AI46" s="1"/>
      <c r="AJ46" s="1"/>
      <c r="AK46" s="1"/>
      <c r="AL46" s="1"/>
      <c r="AM46" s="1"/>
      <c r="AN46" s="1"/>
      <c r="AO46" s="1"/>
      <c r="AP46" s="1"/>
      <c r="AQ46" s="1"/>
      <c r="AR46" s="1"/>
      <c r="AS46" s="1"/>
      <c r="AT46" s="1"/>
    </row>
    <row r="47" spans="1:46" ht="45" x14ac:dyDescent="0.25">
      <c r="A47" s="261"/>
      <c r="B47" s="262"/>
      <c r="C47" s="59" t="str">
        <f t="shared" ref="C47:C48" si="5">C61</f>
        <v>Remove TAC</v>
      </c>
      <c r="D47" s="186" t="s">
        <v>153</v>
      </c>
      <c r="E47" s="186" t="s">
        <v>153</v>
      </c>
      <c r="F47" s="185" t="s">
        <v>153</v>
      </c>
      <c r="G47" s="186" t="s">
        <v>153</v>
      </c>
      <c r="H47" s="217" t="s">
        <v>153</v>
      </c>
      <c r="I47" s="213" t="s">
        <v>129</v>
      </c>
      <c r="J47" s="144"/>
      <c r="K47" s="145"/>
      <c r="L47" s="144"/>
      <c r="M47" s="3" t="s">
        <v>129</v>
      </c>
      <c r="N47" s="28" t="s">
        <v>129</v>
      </c>
      <c r="O47" s="195" t="s">
        <v>227</v>
      </c>
      <c r="P47" s="232" t="s">
        <v>151</v>
      </c>
      <c r="Q47" s="150"/>
      <c r="R47" s="150"/>
      <c r="AC47" s="1"/>
      <c r="AD47" s="1"/>
      <c r="AE47" s="1"/>
      <c r="AF47" s="1"/>
      <c r="AG47" s="1"/>
      <c r="AH47" s="1"/>
      <c r="AI47" s="1"/>
      <c r="AJ47" s="1"/>
      <c r="AK47" s="1"/>
      <c r="AL47" s="1"/>
      <c r="AM47" s="1"/>
      <c r="AN47" s="1"/>
      <c r="AO47" s="1"/>
      <c r="AP47" s="1"/>
      <c r="AQ47" s="1"/>
      <c r="AR47" s="1"/>
      <c r="AS47" s="1"/>
      <c r="AT47" s="1"/>
    </row>
    <row r="48" spans="1:46" ht="45" x14ac:dyDescent="0.25">
      <c r="A48" s="261"/>
      <c r="B48" s="262"/>
      <c r="C48" s="58" t="str">
        <f t="shared" si="5"/>
        <v xml:space="preserve">Merge TAC regions </v>
      </c>
      <c r="D48" s="186" t="s">
        <v>153</v>
      </c>
      <c r="E48" s="186" t="s">
        <v>153</v>
      </c>
      <c r="F48" s="185" t="s">
        <v>128</v>
      </c>
      <c r="G48" s="186" t="s">
        <v>153</v>
      </c>
      <c r="H48" s="217" t="s">
        <v>153</v>
      </c>
      <c r="I48" s="213" t="s">
        <v>129</v>
      </c>
      <c r="J48" s="144"/>
      <c r="K48" s="145"/>
      <c r="L48" s="144"/>
      <c r="M48" s="3" t="s">
        <v>129</v>
      </c>
      <c r="N48" s="141" t="s">
        <v>231</v>
      </c>
      <c r="O48" s="245" t="s">
        <v>232</v>
      </c>
      <c r="P48" s="232" t="s">
        <v>151</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16"/>
      <c r="H49" s="1"/>
      <c r="I49" s="6"/>
      <c r="J49" s="1"/>
      <c r="K49" s="6"/>
      <c r="L49" s="1"/>
      <c r="M49" s="5"/>
      <c r="N49" s="5"/>
      <c r="O49" s="5"/>
      <c r="P49" s="205"/>
      <c r="Q49" s="150"/>
      <c r="R49" s="150"/>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4" t="s">
        <v>38</v>
      </c>
      <c r="D50" s="68" t="s">
        <v>40</v>
      </c>
      <c r="E50" s="36"/>
      <c r="F50" s="7"/>
      <c r="G50" s="115"/>
      <c r="H50" s="36"/>
      <c r="I50" s="7"/>
      <c r="J50" s="36"/>
      <c r="L50" s="36"/>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21" x14ac:dyDescent="0.25">
      <c r="A51" s="261" t="s">
        <v>2</v>
      </c>
      <c r="B51" s="262"/>
      <c r="C51" s="56" t="s">
        <v>14</v>
      </c>
      <c r="D51" s="189" t="s">
        <v>153</v>
      </c>
      <c r="E51" s="189" t="s">
        <v>153</v>
      </c>
      <c r="F51" s="185" t="s">
        <v>153</v>
      </c>
      <c r="G51" s="189" t="s">
        <v>153</v>
      </c>
      <c r="H51" s="172" t="s">
        <v>153</v>
      </c>
      <c r="I51" s="213" t="s">
        <v>129</v>
      </c>
      <c r="J51" s="143"/>
      <c r="K51" s="145"/>
      <c r="L51" s="143"/>
      <c r="M51" s="3" t="s">
        <v>129</v>
      </c>
      <c r="N51" s="28" t="s">
        <v>129</v>
      </c>
      <c r="O51" s="195" t="s">
        <v>141</v>
      </c>
      <c r="P51" s="226" t="s">
        <v>24</v>
      </c>
      <c r="Q51" s="150"/>
      <c r="R51" s="150"/>
      <c r="AC51" s="1"/>
      <c r="AD51" s="1"/>
      <c r="AE51" s="1"/>
      <c r="AF51" s="1"/>
      <c r="AG51" s="1"/>
      <c r="AH51" s="1"/>
      <c r="AI51" s="1"/>
      <c r="AJ51" s="1"/>
      <c r="AK51" s="1"/>
      <c r="AL51" s="1"/>
      <c r="AM51" s="1"/>
      <c r="AN51" s="1"/>
      <c r="AO51" s="1"/>
      <c r="AP51" s="1"/>
      <c r="AQ51" s="1"/>
      <c r="AR51" s="1"/>
      <c r="AS51" s="1"/>
      <c r="AT51" s="1"/>
    </row>
    <row r="52" spans="1:46" s="1" customFormat="1" ht="21" x14ac:dyDescent="0.25">
      <c r="A52" s="261"/>
      <c r="B52" s="262"/>
      <c r="C52" s="62" t="s">
        <v>30</v>
      </c>
      <c r="D52" s="185" t="s">
        <v>164</v>
      </c>
      <c r="E52" s="185" t="s">
        <v>164</v>
      </c>
      <c r="F52" s="185" t="s">
        <v>164</v>
      </c>
      <c r="G52" s="185" t="s">
        <v>164</v>
      </c>
      <c r="H52" s="173" t="s">
        <v>128</v>
      </c>
      <c r="I52" s="214" t="s">
        <v>129</v>
      </c>
      <c r="J52" s="143"/>
      <c r="K52" s="146"/>
      <c r="L52" s="143"/>
      <c r="M52" s="3" t="s">
        <v>129</v>
      </c>
      <c r="N52" s="141" t="s">
        <v>142</v>
      </c>
      <c r="O52" s="227" t="s">
        <v>143</v>
      </c>
      <c r="P52" s="226" t="s">
        <v>24</v>
      </c>
      <c r="Q52" s="150"/>
      <c r="R52" s="150"/>
    </row>
    <row r="53" spans="1:46" s="1" customFormat="1" ht="45" x14ac:dyDescent="0.35">
      <c r="A53" s="261"/>
      <c r="B53" s="262"/>
      <c r="C53" s="176" t="s">
        <v>31</v>
      </c>
      <c r="D53" s="189" t="s">
        <v>155</v>
      </c>
      <c r="E53" s="189" t="s">
        <v>155</v>
      </c>
      <c r="F53" s="189" t="s">
        <v>155</v>
      </c>
      <c r="G53" s="189" t="s">
        <v>155</v>
      </c>
      <c r="H53" s="174" t="s">
        <v>155</v>
      </c>
      <c r="I53" s="215" t="s">
        <v>129</v>
      </c>
      <c r="J53" s="143"/>
      <c r="K53" s="177"/>
      <c r="L53" s="143"/>
      <c r="M53" s="3" t="s">
        <v>129</v>
      </c>
      <c r="N53" s="200" t="s">
        <v>144</v>
      </c>
      <c r="O53" s="228" t="s">
        <v>145</v>
      </c>
      <c r="P53" s="226" t="s">
        <v>24</v>
      </c>
      <c r="Q53" s="150"/>
      <c r="R53" s="150"/>
    </row>
    <row r="54" spans="1:46" s="1" customFormat="1" ht="21" customHeight="1" x14ac:dyDescent="0.35">
      <c r="A54" s="261"/>
      <c r="B54" s="262"/>
      <c r="C54" s="175"/>
      <c r="D54" s="185"/>
      <c r="E54" s="185"/>
      <c r="F54" s="185"/>
      <c r="G54" s="185"/>
      <c r="H54" s="185"/>
      <c r="I54" s="185"/>
      <c r="J54" s="39"/>
      <c r="K54" s="196"/>
      <c r="L54" s="39"/>
      <c r="M54" s="197"/>
      <c r="N54" s="197"/>
      <c r="O54" s="148"/>
      <c r="P54" s="147"/>
      <c r="Q54" s="150"/>
      <c r="R54" s="150"/>
    </row>
    <row r="55" spans="1:46" s="1" customFormat="1" ht="21" customHeight="1" x14ac:dyDescent="0.35">
      <c r="A55" s="261"/>
      <c r="B55" s="262"/>
      <c r="C55" s="175"/>
      <c r="D55" s="185"/>
      <c r="E55" s="185"/>
      <c r="F55" s="185"/>
      <c r="G55" s="185"/>
      <c r="H55" s="185"/>
      <c r="I55" s="185"/>
      <c r="J55" s="39"/>
      <c r="K55" s="196"/>
      <c r="L55" s="39"/>
      <c r="M55" s="197"/>
      <c r="N55" s="197"/>
      <c r="O55" s="148"/>
      <c r="P55" s="147"/>
      <c r="Q55" s="150"/>
      <c r="R55" s="150"/>
    </row>
    <row r="56" spans="1:46" ht="21.75" thickBot="1" x14ac:dyDescent="0.3">
      <c r="A56" s="1"/>
      <c r="B56" s="1"/>
      <c r="C56" s="4"/>
      <c r="D56" s="4"/>
      <c r="E56" s="4"/>
      <c r="F56" s="6"/>
      <c r="G56" s="15"/>
      <c r="H56" s="4"/>
      <c r="I56" s="6"/>
      <c r="J56" s="4"/>
      <c r="K56" s="15"/>
      <c r="L56" s="4"/>
      <c r="M56" s="5"/>
      <c r="N56" s="5"/>
      <c r="O56" s="15"/>
      <c r="Q56" s="150"/>
      <c r="R56" s="150"/>
      <c r="AC56" s="1"/>
      <c r="AD56" s="1"/>
      <c r="AE56" s="1"/>
      <c r="AF56" s="1"/>
      <c r="AG56" s="1"/>
      <c r="AH56" s="1"/>
      <c r="AI56" s="1"/>
      <c r="AJ56" s="1"/>
      <c r="AK56" s="1"/>
      <c r="AL56" s="1"/>
      <c r="AM56" s="1"/>
      <c r="AN56" s="1"/>
      <c r="AO56" s="1"/>
      <c r="AP56" s="1"/>
      <c r="AQ56" s="1"/>
      <c r="AR56" s="1"/>
      <c r="AS56" s="1"/>
      <c r="AT56" s="1"/>
    </row>
    <row r="57" spans="1:46" ht="168.75" customHeight="1" thickBot="1" x14ac:dyDescent="0.3">
      <c r="A57" s="259" t="s">
        <v>78</v>
      </c>
      <c r="B57" s="260"/>
      <c r="C57" s="260"/>
      <c r="D57" s="263" t="s">
        <v>215</v>
      </c>
      <c r="E57" s="260"/>
      <c r="F57" s="260"/>
      <c r="G57" s="260"/>
      <c r="H57" s="260"/>
      <c r="I57" s="264"/>
      <c r="J57" s="117"/>
      <c r="K57" s="105"/>
      <c r="L57" s="201"/>
      <c r="M57" s="31"/>
      <c r="N57" s="31"/>
      <c r="O57" s="31"/>
      <c r="P57" s="31"/>
      <c r="Q57" s="265"/>
      <c r="R57" s="265"/>
      <c r="AC57" s="1"/>
      <c r="AD57" s="1"/>
      <c r="AE57" s="1"/>
      <c r="AF57" s="1"/>
      <c r="AG57" s="1"/>
      <c r="AH57" s="1"/>
      <c r="AI57" s="1"/>
      <c r="AJ57" s="1"/>
      <c r="AK57" s="1"/>
      <c r="AL57" s="1"/>
      <c r="AM57" s="1"/>
      <c r="AN57" s="1"/>
      <c r="AO57" s="1"/>
      <c r="AP57" s="1"/>
      <c r="AQ57" s="1"/>
      <c r="AR57" s="1"/>
      <c r="AS57" s="1"/>
      <c r="AT57" s="1"/>
    </row>
    <row r="58" spans="1:46" ht="23.25" hidden="1" x14ac:dyDescent="0.35">
      <c r="A58" s="18"/>
      <c r="B58" s="19"/>
      <c r="C58" s="6"/>
      <c r="D58" s="6"/>
      <c r="E58" s="6"/>
      <c r="F58" s="5"/>
      <c r="G58" s="114"/>
      <c r="H58" s="6"/>
      <c r="I58" s="5"/>
      <c r="J58" s="6"/>
      <c r="K58" s="5"/>
      <c r="L58" s="6"/>
      <c r="M58" s="5"/>
      <c r="N58" s="5"/>
      <c r="O58" s="5"/>
      <c r="Q58" s="150"/>
      <c r="R58" s="150"/>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6"/>
      <c r="D59" s="69" t="s">
        <v>39</v>
      </c>
      <c r="E59" s="16"/>
      <c r="F59" s="7"/>
      <c r="G59" s="115"/>
      <c r="H59" s="16"/>
      <c r="I59" s="7"/>
      <c r="J59" s="16"/>
      <c r="L59" s="16"/>
      <c r="M59" s="5"/>
      <c r="N59" s="5"/>
      <c r="O59" s="16"/>
      <c r="Q59" s="150"/>
      <c r="R59" s="150"/>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57" t="s">
        <v>32</v>
      </c>
      <c r="B60" s="258"/>
      <c r="C60" s="41" t="s">
        <v>11</v>
      </c>
      <c r="D60" s="13" t="s">
        <v>55</v>
      </c>
      <c r="E60" s="13" t="s">
        <v>55</v>
      </c>
      <c r="F60" s="138" t="s">
        <v>55</v>
      </c>
      <c r="G60" s="42"/>
      <c r="H60" s="138" t="s">
        <v>55</v>
      </c>
      <c r="I60" s="44"/>
      <c r="J60" s="13"/>
      <c r="K60" s="75"/>
      <c r="L60" s="13"/>
      <c r="M60" s="14"/>
      <c r="N60" s="29"/>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57"/>
      <c r="B61" s="258"/>
      <c r="C61" s="58" t="s">
        <v>5</v>
      </c>
      <c r="D61" s="37"/>
      <c r="E61" s="37"/>
      <c r="F61" s="73"/>
      <c r="G61" s="43"/>
      <c r="H61" s="138"/>
      <c r="I61" s="112"/>
      <c r="J61" s="37"/>
      <c r="K61" s="76"/>
      <c r="L61" s="37"/>
      <c r="M61" s="20"/>
      <c r="N61" s="30"/>
      <c r="O61" s="2"/>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25">
      <c r="A62" s="257"/>
      <c r="B62" s="258"/>
      <c r="C62" s="58" t="s">
        <v>6</v>
      </c>
      <c r="D62" s="12"/>
      <c r="E62" s="12"/>
      <c r="F62" s="138"/>
      <c r="G62" s="42"/>
      <c r="H62" s="138"/>
      <c r="I62" s="113"/>
      <c r="J62" s="12"/>
      <c r="K62" s="75"/>
      <c r="L62" s="12"/>
      <c r="M62" s="14"/>
      <c r="N62" s="29"/>
      <c r="O62" s="17"/>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57"/>
      <c r="B63" s="258"/>
      <c r="C63" s="41" t="s">
        <v>16</v>
      </c>
      <c r="D63" s="38"/>
      <c r="E63" s="38"/>
      <c r="F63" s="138"/>
      <c r="G63" s="43"/>
      <c r="H63" s="138"/>
      <c r="I63" s="44"/>
      <c r="J63" s="38"/>
      <c r="K63" s="75"/>
      <c r="L63" s="38"/>
      <c r="M63" s="14"/>
      <c r="N63" s="14"/>
      <c r="O63" s="149"/>
      <c r="P63" s="147"/>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57"/>
      <c r="B64" s="258"/>
      <c r="C64" s="60" t="s">
        <v>15</v>
      </c>
      <c r="D64" s="23"/>
      <c r="E64" s="23"/>
      <c r="F64" s="138"/>
      <c r="G64" s="42"/>
      <c r="H64" s="138"/>
      <c r="I64" s="44"/>
      <c r="J64" s="23"/>
      <c r="K64" s="75"/>
      <c r="L64" s="23"/>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57"/>
      <c r="B65" s="258"/>
      <c r="C65" s="57"/>
      <c r="D65" s="24"/>
      <c r="E65" s="24"/>
      <c r="F65" s="73"/>
      <c r="G65" s="42"/>
      <c r="H65" s="138"/>
      <c r="I65" s="44"/>
      <c r="J65" s="24"/>
      <c r="K65" s="76"/>
      <c r="L65" s="24"/>
      <c r="M65" s="14"/>
      <c r="N65" s="29"/>
      <c r="O65" s="149"/>
      <c r="P65" s="147"/>
      <c r="Q65" s="150"/>
      <c r="R65" s="150"/>
      <c r="AC65" s="1"/>
      <c r="AD65" s="1"/>
      <c r="AE65" s="1"/>
      <c r="AF65" s="1"/>
      <c r="AG65" s="1"/>
      <c r="AH65" s="1"/>
      <c r="AI65" s="1"/>
      <c r="AJ65" s="1"/>
      <c r="AK65" s="1"/>
      <c r="AL65" s="1"/>
      <c r="AM65" s="1"/>
      <c r="AN65" s="1"/>
      <c r="AO65" s="1"/>
      <c r="AP65" s="1"/>
      <c r="AQ65" s="1"/>
      <c r="AR65" s="1"/>
      <c r="AS65" s="1"/>
      <c r="AT65" s="1"/>
    </row>
    <row r="66" spans="1:46" ht="21.75" hidden="1" thickBot="1" x14ac:dyDescent="0.3">
      <c r="A66" s="21"/>
      <c r="B66" s="21"/>
      <c r="C66" s="22"/>
      <c r="D66" s="6"/>
      <c r="E66" s="6"/>
      <c r="F66" s="6"/>
      <c r="G66" s="22"/>
      <c r="H66" s="22"/>
      <c r="I66" s="22"/>
      <c r="J66" s="22"/>
      <c r="K66" s="22"/>
      <c r="L66" s="22"/>
      <c r="M66" s="15"/>
      <c r="N66" s="15"/>
      <c r="O66" s="142" t="s">
        <v>56</v>
      </c>
      <c r="Q66" s="150"/>
      <c r="R66" s="150"/>
      <c r="AC66" s="1"/>
      <c r="AD66" s="1"/>
      <c r="AE66" s="1"/>
      <c r="AF66" s="1"/>
      <c r="AG66" s="1"/>
      <c r="AH66" s="1"/>
      <c r="AI66" s="1"/>
      <c r="AJ66" s="1"/>
      <c r="AK66" s="1"/>
      <c r="AL66" s="1"/>
      <c r="AM66" s="1"/>
      <c r="AN66" s="1"/>
      <c r="AO66" s="1"/>
      <c r="AP66" s="1"/>
      <c r="AQ66" s="1"/>
      <c r="AR66" s="1"/>
      <c r="AS66" s="1"/>
      <c r="AT66" s="1"/>
    </row>
    <row r="67" spans="1:46" ht="60" hidden="1" customHeight="1" x14ac:dyDescent="0.35">
      <c r="A67" s="259" t="s">
        <v>29</v>
      </c>
      <c r="B67" s="260"/>
      <c r="C67" s="260"/>
      <c r="D67" s="117" t="s">
        <v>57</v>
      </c>
      <c r="E67" s="117"/>
      <c r="F67" s="105"/>
      <c r="G67" s="107"/>
      <c r="H67" s="201"/>
      <c r="I67" s="106"/>
      <c r="J67" s="117"/>
      <c r="K67" s="105"/>
      <c r="L67" s="201"/>
      <c r="M67" s="32"/>
      <c r="N67" s="31"/>
      <c r="O67" s="31"/>
      <c r="P67" s="31"/>
      <c r="Q67" s="150"/>
      <c r="R67" s="150"/>
      <c r="AC67" s="1"/>
      <c r="AD67" s="1"/>
      <c r="AE67" s="1"/>
      <c r="AF67" s="1"/>
      <c r="AG67" s="1"/>
      <c r="AH67" s="1"/>
      <c r="AI67" s="1"/>
      <c r="AJ67" s="1"/>
      <c r="AK67" s="1"/>
      <c r="AL67" s="1"/>
      <c r="AM67" s="1"/>
      <c r="AN67" s="1"/>
      <c r="AO67" s="1"/>
      <c r="AP67" s="1"/>
      <c r="AQ67" s="1"/>
      <c r="AR67" s="1"/>
      <c r="AS67" s="1"/>
      <c r="AT67" s="1"/>
    </row>
    <row r="68" spans="1:46" s="1" customFormat="1" x14ac:dyDescent="0.25">
      <c r="Q68" s="150"/>
      <c r="R68" s="150"/>
    </row>
    <row r="69" spans="1:46" s="1" customFormat="1" ht="23.25" x14ac:dyDescent="0.35">
      <c r="A69" s="206" t="s">
        <v>20</v>
      </c>
      <c r="B69" s="207"/>
    </row>
    <row r="70" spans="1:46" s="1" customFormat="1" ht="21" x14ac:dyDescent="0.35">
      <c r="A70" s="208"/>
      <c r="B70" s="207" t="s">
        <v>21</v>
      </c>
    </row>
    <row r="71" spans="1:46" s="1" customFormat="1" ht="21" x14ac:dyDescent="0.35">
      <c r="A71" s="208"/>
      <c r="B71" s="207" t="s">
        <v>22</v>
      </c>
    </row>
    <row r="72" spans="1:46" s="1" customFormat="1" ht="21" x14ac:dyDescent="0.35">
      <c r="A72" s="208"/>
      <c r="B72" s="207" t="s">
        <v>23</v>
      </c>
    </row>
    <row r="73" spans="1:46" s="1" customFormat="1" ht="21" x14ac:dyDescent="0.35">
      <c r="A73" s="208"/>
      <c r="B73" s="207" t="s">
        <v>24</v>
      </c>
    </row>
    <row r="74" spans="1:46" s="1" customFormat="1" ht="21" x14ac:dyDescent="0.35">
      <c r="A74" s="208"/>
      <c r="B74" s="207" t="s">
        <v>25</v>
      </c>
    </row>
    <row r="75" spans="1:46" s="1" customFormat="1" ht="21" x14ac:dyDescent="0.35">
      <c r="A75" s="208"/>
      <c r="B75" s="207" t="s">
        <v>26</v>
      </c>
    </row>
    <row r="76" spans="1:46" s="1" customFormat="1" ht="21" x14ac:dyDescent="0.35">
      <c r="A76" s="208"/>
      <c r="B76" s="207" t="s">
        <v>27</v>
      </c>
    </row>
    <row r="77" spans="1:46" s="1" customFormat="1" ht="21" x14ac:dyDescent="0.35">
      <c r="A77" s="208"/>
      <c r="B77" s="207" t="s">
        <v>24</v>
      </c>
    </row>
    <row r="78" spans="1:46" s="1" customFormat="1" ht="21" x14ac:dyDescent="0.35">
      <c r="A78" s="208"/>
      <c r="B78" s="207" t="s">
        <v>25</v>
      </c>
    </row>
    <row r="79" spans="1:46" s="1" customFormat="1" ht="21" x14ac:dyDescent="0.35">
      <c r="A79" s="208"/>
      <c r="B79" s="207" t="s">
        <v>26</v>
      </c>
    </row>
    <row r="80" spans="1:46" s="1" customFormat="1" ht="21" x14ac:dyDescent="0.35">
      <c r="A80" s="208"/>
      <c r="B80" s="207" t="s">
        <v>27</v>
      </c>
    </row>
    <row r="81" spans="2:2" s="1" customFormat="1" ht="21" x14ac:dyDescent="0.35">
      <c r="B81" s="72"/>
    </row>
  </sheetData>
  <mergeCells count="31">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D57:I57"/>
    <mergeCell ref="Q57:R57"/>
    <mergeCell ref="A29:B29"/>
    <mergeCell ref="Q30:R30"/>
    <mergeCell ref="A31:B33"/>
    <mergeCell ref="Q32:R32"/>
    <mergeCell ref="Q35:R35"/>
    <mergeCell ref="O37:O39"/>
    <mergeCell ref="O45:O46"/>
    <mergeCell ref="O31:O32"/>
    <mergeCell ref="A60:B65"/>
    <mergeCell ref="A67:C67"/>
    <mergeCell ref="A36:B40"/>
    <mergeCell ref="A43:B48"/>
    <mergeCell ref="A51:B55"/>
    <mergeCell ref="A57:C5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82"/>
  <sheetViews>
    <sheetView tabSelected="1" zoomScale="60" zoomScaleNormal="60" workbookViewId="0">
      <pane xSplit="2" ySplit="2" topLeftCell="C3" activePane="bottomRight" state="frozen"/>
      <selection pane="topRight" activeCell="C1" sqref="C1"/>
      <selection pane="bottomLeft" activeCell="A3" sqref="A3"/>
      <selection pane="bottomRight" activeCell="C25" sqref="C25:C28"/>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81</v>
      </c>
      <c r="B1" s="108"/>
      <c r="C1" s="108"/>
      <c r="D1" s="240" t="s">
        <v>226</v>
      </c>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77"/>
      <c r="E3" s="277"/>
      <c r="F3" s="277"/>
      <c r="G3" s="277"/>
      <c r="H3" s="277"/>
      <c r="I3" s="277"/>
      <c r="J3" s="277"/>
      <c r="K3" s="277"/>
      <c r="L3" s="277"/>
    </row>
    <row r="4" spans="1:28" s="1" customFormat="1" ht="26.25" x14ac:dyDescent="0.25">
      <c r="A4" s="279" t="s">
        <v>238</v>
      </c>
      <c r="B4" s="279"/>
      <c r="C4" s="137">
        <v>1654</v>
      </c>
      <c r="D4" s="278"/>
      <c r="E4" s="278"/>
      <c r="F4" s="278"/>
      <c r="G4" s="278"/>
      <c r="H4" s="278"/>
      <c r="I4" s="278"/>
      <c r="J4" s="278"/>
      <c r="K4" s="278"/>
      <c r="L4" s="278"/>
    </row>
    <row r="5" spans="1:28" s="1" customFormat="1" ht="26.25" x14ac:dyDescent="0.25">
      <c r="A5" s="279" t="s">
        <v>247</v>
      </c>
      <c r="B5" s="279"/>
      <c r="C5" s="209">
        <f>C4*1.47</f>
        <v>2431.38</v>
      </c>
      <c r="D5" s="278"/>
      <c r="E5" s="278"/>
      <c r="F5" s="278"/>
      <c r="G5" s="278"/>
      <c r="H5" s="278"/>
      <c r="I5" s="278"/>
      <c r="J5" s="278"/>
      <c r="K5" s="278"/>
      <c r="L5" s="278"/>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239</v>
      </c>
      <c r="C7" s="73"/>
      <c r="D7" s="100">
        <f>(D8/$C$4)*100</f>
        <v>1.5719467956469164</v>
      </c>
      <c r="E7" s="100">
        <f t="shared" ref="E7:I7" si="0">(E8/$C$4)*100</f>
        <v>7.255139056831923</v>
      </c>
      <c r="F7" s="100">
        <f t="shared" si="0"/>
        <v>43.288996372430475</v>
      </c>
      <c r="G7" s="87">
        <f>(G8/$C$4)*100</f>
        <v>0</v>
      </c>
      <c r="H7" s="100">
        <f>(H8/$C$4)*100</f>
        <v>47.883917775090687</v>
      </c>
      <c r="I7" s="87">
        <f t="shared" si="0"/>
        <v>0</v>
      </c>
      <c r="J7" s="90">
        <v>16.899999999999999</v>
      </c>
      <c r="K7" s="90">
        <v>79.599999999999994</v>
      </c>
      <c r="L7" s="90">
        <v>3.5</v>
      </c>
      <c r="M7" s="71"/>
    </row>
    <row r="8" spans="1:28" s="1" customFormat="1" ht="26.25" customHeight="1" x14ac:dyDescent="0.25">
      <c r="A8" s="128"/>
      <c r="B8" s="123" t="s">
        <v>240</v>
      </c>
      <c r="C8" s="73"/>
      <c r="D8" s="87">
        <v>26</v>
      </c>
      <c r="E8" s="87">
        <v>120</v>
      </c>
      <c r="F8" s="87">
        <v>716</v>
      </c>
      <c r="G8" s="87"/>
      <c r="H8" s="87">
        <v>792</v>
      </c>
      <c r="I8" s="50">
        <v>0</v>
      </c>
      <c r="J8" s="91">
        <f>($H$8/100)*J7</f>
        <v>133.84799999999998</v>
      </c>
      <c r="K8" s="91">
        <f>($H$8/100)*K7</f>
        <v>630.4319999999999</v>
      </c>
      <c r="L8" s="91">
        <f>($H$8/100)*L7</f>
        <v>27.72</v>
      </c>
      <c r="M8" s="94"/>
    </row>
    <row r="9" spans="1:28" s="1" customFormat="1" ht="26.25" customHeight="1" x14ac:dyDescent="0.25">
      <c r="A9" s="124" t="s">
        <v>48</v>
      </c>
      <c r="B9" s="122" t="s">
        <v>47</v>
      </c>
      <c r="C9" s="73"/>
      <c r="D9" s="87">
        <v>30.888000000000002</v>
      </c>
      <c r="E9" s="87">
        <v>94.945999999999998</v>
      </c>
      <c r="F9" s="87">
        <v>718.87599999999998</v>
      </c>
      <c r="G9" s="87">
        <v>2E-3</v>
      </c>
      <c r="H9" s="87">
        <v>895.02800000000002</v>
      </c>
      <c r="I9" s="87">
        <v>0</v>
      </c>
      <c r="J9" s="91"/>
      <c r="K9" s="91"/>
      <c r="L9" s="91"/>
      <c r="M9" s="139">
        <f>SUM(D9:I9)</f>
        <v>1739.74</v>
      </c>
    </row>
    <row r="10" spans="1:28" s="1" customFormat="1" ht="26.25" customHeight="1" x14ac:dyDescent="0.25">
      <c r="A10" s="128"/>
      <c r="B10" s="123" t="s">
        <v>241</v>
      </c>
      <c r="C10" s="73"/>
      <c r="D10" s="88">
        <f>($C$5/100)*D7</f>
        <v>38.22</v>
      </c>
      <c r="E10" s="88">
        <f t="shared" ref="E10:I10" si="1">($C$5/100)*E7</f>
        <v>176.4</v>
      </c>
      <c r="F10" s="88">
        <f t="shared" si="1"/>
        <v>1052.5200000000002</v>
      </c>
      <c r="G10" s="88">
        <f>($C$5/100)*G7</f>
        <v>0</v>
      </c>
      <c r="H10" s="88">
        <f>($C$5/100)*H7</f>
        <v>1164.24</v>
      </c>
      <c r="I10" s="88">
        <f t="shared" si="1"/>
        <v>0</v>
      </c>
      <c r="J10" s="92">
        <f>($H$10/100)*J7</f>
        <v>196.75655999999998</v>
      </c>
      <c r="K10" s="92">
        <f>($H$10/100)*K7</f>
        <v>926.73503999999991</v>
      </c>
      <c r="L10" s="92">
        <f>($H$10/100)*L7</f>
        <v>40.748400000000004</v>
      </c>
      <c r="M10" s="94"/>
    </row>
    <row r="11" spans="1:28" s="1" customFormat="1" ht="26.25" customHeight="1" x14ac:dyDescent="0.25">
      <c r="A11" s="124" t="s">
        <v>49</v>
      </c>
      <c r="B11" s="122" t="s">
        <v>242</v>
      </c>
      <c r="C11" s="73"/>
      <c r="D11" s="87">
        <v>5.0999999999999996</v>
      </c>
      <c r="E11" s="87">
        <v>0.24</v>
      </c>
      <c r="F11" s="255">
        <v>632</v>
      </c>
      <c r="G11" s="51">
        <v>0</v>
      </c>
      <c r="H11" s="87">
        <v>823.48</v>
      </c>
      <c r="I11" s="50">
        <v>0</v>
      </c>
      <c r="J11" s="90">
        <v>5</v>
      </c>
      <c r="K11" s="93">
        <v>5026</v>
      </c>
      <c r="L11" s="90">
        <v>2</v>
      </c>
      <c r="M11" s="94"/>
    </row>
    <row r="12" spans="1:28" s="1" customFormat="1" ht="26.25" customHeight="1" x14ac:dyDescent="0.25">
      <c r="A12" s="124"/>
      <c r="B12" s="122" t="s">
        <v>243</v>
      </c>
      <c r="C12" s="73"/>
      <c r="D12" s="87">
        <v>0</v>
      </c>
      <c r="E12" s="87">
        <v>0.08</v>
      </c>
      <c r="F12" s="255">
        <v>34.29</v>
      </c>
      <c r="G12" s="51">
        <v>0</v>
      </c>
      <c r="H12" s="87">
        <v>115.2</v>
      </c>
      <c r="I12" s="50">
        <v>0</v>
      </c>
      <c r="J12" s="90"/>
      <c r="K12" s="93"/>
      <c r="L12" s="90"/>
      <c r="M12" s="94"/>
    </row>
    <row r="13" spans="1:28" s="1" customFormat="1" ht="26.25" customHeight="1" x14ac:dyDescent="0.25">
      <c r="B13" s="122" t="s">
        <v>244</v>
      </c>
      <c r="C13" s="73"/>
      <c r="D13" s="140">
        <f>D12/D14</f>
        <v>0</v>
      </c>
      <c r="E13" s="140">
        <f t="shared" ref="E13:H13" si="2">E12/E14</f>
        <v>0.25</v>
      </c>
      <c r="F13" s="140">
        <f>F12/F14</f>
        <v>5.1464077203620048E-2</v>
      </c>
      <c r="G13" s="140">
        <v>0</v>
      </c>
      <c r="H13" s="140">
        <f t="shared" si="2"/>
        <v>0.12272552946691098</v>
      </c>
      <c r="I13" s="140">
        <v>0</v>
      </c>
      <c r="J13" s="90">
        <v>30.61</v>
      </c>
      <c r="K13" s="93">
        <v>33.07</v>
      </c>
      <c r="L13" s="90">
        <v>455.3</v>
      </c>
      <c r="M13" s="94"/>
    </row>
    <row r="14" spans="1:28" s="1" customFormat="1" ht="26.25" x14ac:dyDescent="0.25">
      <c r="A14" s="46"/>
      <c r="B14" s="122" t="s">
        <v>245</v>
      </c>
      <c r="C14" s="126">
        <f>SUM(D14:I14)</f>
        <v>1610.3899999999999</v>
      </c>
      <c r="D14" s="65">
        <f>D12+D11</f>
        <v>5.0999999999999996</v>
      </c>
      <c r="E14" s="65">
        <f t="shared" ref="E14:I14" si="3">E12+E11</f>
        <v>0.32</v>
      </c>
      <c r="F14" s="97">
        <f>F12+F11</f>
        <v>666.29</v>
      </c>
      <c r="G14" s="97">
        <f t="shared" si="3"/>
        <v>0</v>
      </c>
      <c r="H14" s="97">
        <f t="shared" si="3"/>
        <v>938.68000000000006</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4" t="s">
        <v>234</v>
      </c>
      <c r="B16" s="246" t="s">
        <v>235</v>
      </c>
      <c r="C16" s="137">
        <v>2074</v>
      </c>
      <c r="D16" s="87">
        <v>33</v>
      </c>
      <c r="E16" s="87">
        <v>150</v>
      </c>
      <c r="F16" s="87">
        <v>898</v>
      </c>
      <c r="G16" s="87"/>
      <c r="H16" s="87">
        <v>993</v>
      </c>
      <c r="I16" s="87"/>
      <c r="J16" s="252"/>
      <c r="K16" s="89"/>
      <c r="L16" s="89"/>
    </row>
    <row r="17" spans="1:46" s="1" customFormat="1" ht="26.25" hidden="1" x14ac:dyDescent="0.25">
      <c r="A17" s="46"/>
      <c r="B17" s="246" t="s">
        <v>236</v>
      </c>
      <c r="C17" s="137">
        <v>2796</v>
      </c>
      <c r="D17" s="87">
        <v>44</v>
      </c>
      <c r="E17" s="87">
        <v>202</v>
      </c>
      <c r="F17" s="87">
        <v>1211</v>
      </c>
      <c r="G17" s="87"/>
      <c r="H17" s="87">
        <v>1339</v>
      </c>
      <c r="I17" s="87"/>
      <c r="J17" s="252"/>
      <c r="K17" s="252"/>
      <c r="L17" s="252"/>
    </row>
    <row r="18" spans="1:46" s="251" customFormat="1" ht="26.25" x14ac:dyDescent="0.25">
      <c r="A18" s="46"/>
      <c r="B18" s="246"/>
      <c r="C18" s="249"/>
      <c r="D18" s="250"/>
      <c r="E18" s="250"/>
      <c r="F18" s="250"/>
      <c r="G18" s="250"/>
      <c r="H18" s="250"/>
      <c r="I18" s="250"/>
      <c r="J18" s="89"/>
      <c r="K18" s="89"/>
      <c r="L18" s="89"/>
    </row>
    <row r="19" spans="1:46" ht="28.5" customHeight="1" x14ac:dyDescent="0.25">
      <c r="A19" s="124" t="s">
        <v>50</v>
      </c>
      <c r="B19" s="64"/>
      <c r="C19" s="130" t="s">
        <v>51</v>
      </c>
      <c r="D19" s="127">
        <f>D11/D8</f>
        <v>0.19615384615384615</v>
      </c>
      <c r="E19" s="127">
        <f>E11/E8</f>
        <v>2E-3</v>
      </c>
      <c r="F19" s="127">
        <f>F11/F8</f>
        <v>0.88268156424581001</v>
      </c>
      <c r="G19" s="127"/>
      <c r="H19" s="127">
        <f>H11/H8</f>
        <v>1.0397474747474749</v>
      </c>
      <c r="I19" s="127"/>
      <c r="J19" s="125">
        <f>J14/J8</f>
        <v>5.3834567785813255E-2</v>
      </c>
      <c r="K19" s="125">
        <f>K14/K8</f>
        <v>11.911416480203942</v>
      </c>
      <c r="L19" s="125">
        <f>L14/L8</f>
        <v>-2.0306803307084759E-2</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0.16511266511266509</v>
      </c>
      <c r="E20" s="127">
        <f>E11/E9</f>
        <v>2.5277526172771893E-3</v>
      </c>
      <c r="F20" s="127">
        <f>F11/F9</f>
        <v>0.87915022896855655</v>
      </c>
      <c r="G20" s="127"/>
      <c r="H20" s="127">
        <f>H11/H9</f>
        <v>0.92006060145604385</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0.19615384615384615</v>
      </c>
      <c r="E21" s="133">
        <f>E14/E8</f>
        <v>2.6666666666666666E-3</v>
      </c>
      <c r="F21" s="133">
        <f>F14/F8</f>
        <v>0.930572625698324</v>
      </c>
      <c r="G21" s="133"/>
      <c r="H21" s="133">
        <f>H14/H8</f>
        <v>1.1852020202020204</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0.16511266511266509</v>
      </c>
      <c r="E22" s="129">
        <f>E14/E9</f>
        <v>3.3703368230362523E-3</v>
      </c>
      <c r="F22" s="129">
        <f>F14/F9</f>
        <v>0.92684969313205612</v>
      </c>
      <c r="G22" s="129"/>
      <c r="H22" s="129">
        <f>H14/H9</f>
        <v>1.0487716585402915</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0.13343799058084771</v>
      </c>
      <c r="E23" s="190">
        <f>E14/E10</f>
        <v>1.8140589569160996E-3</v>
      </c>
      <c r="F23" s="191">
        <f>F14/F10</f>
        <v>0.63304260251586653</v>
      </c>
      <c r="G23" s="191"/>
      <c r="H23" s="191">
        <f>H14/H10</f>
        <v>0.8062598776884492</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93">
        <f>D10-D14</f>
        <v>33.119999999999997</v>
      </c>
      <c r="E24" s="192">
        <f>E10-E14</f>
        <v>176.08</v>
      </c>
      <c r="F24" s="193">
        <f>F10-F14</f>
        <v>386.23000000000025</v>
      </c>
      <c r="G24" s="193">
        <f>G10-G14</f>
        <v>0</v>
      </c>
      <c r="H24" s="193">
        <f>H10-H14</f>
        <v>225.55999999999995</v>
      </c>
      <c r="I24" s="193"/>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0" t="s">
        <v>46</v>
      </c>
      <c r="B25" s="281"/>
      <c r="C25" s="292" t="s">
        <v>129</v>
      </c>
      <c r="D25" s="182" t="s">
        <v>86</v>
      </c>
      <c r="E25" s="182" t="s">
        <v>86</v>
      </c>
      <c r="F25" s="182" t="s">
        <v>87</v>
      </c>
      <c r="G25" s="210"/>
      <c r="H25" s="182" t="s">
        <v>87</v>
      </c>
      <c r="I25" s="210"/>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42.75" thickBot="1" x14ac:dyDescent="0.45">
      <c r="A26" s="159" t="s">
        <v>66</v>
      </c>
      <c r="B26" s="160"/>
      <c r="C26" s="293"/>
      <c r="D26" s="138" t="s">
        <v>100</v>
      </c>
      <c r="E26" s="183" t="s">
        <v>94</v>
      </c>
      <c r="F26" s="183" t="s">
        <v>102</v>
      </c>
      <c r="G26" s="211"/>
      <c r="H26" s="183" t="s">
        <v>105</v>
      </c>
      <c r="I26" s="211"/>
      <c r="J26" s="157"/>
      <c r="K26" s="77"/>
      <c r="L26" s="77"/>
      <c r="M26" s="155"/>
      <c r="N26" s="155"/>
      <c r="O26" s="155"/>
      <c r="P26" s="156"/>
      <c r="Q26" s="151"/>
      <c r="R26" s="151"/>
    </row>
    <row r="27" spans="1:46" s="71" customFormat="1" ht="42.75" thickBot="1" x14ac:dyDescent="0.45">
      <c r="A27" s="285" t="s">
        <v>68</v>
      </c>
      <c r="B27" s="286"/>
      <c r="C27" s="293"/>
      <c r="D27" s="183" t="s">
        <v>101</v>
      </c>
      <c r="E27" s="183"/>
      <c r="F27" s="183" t="s">
        <v>103</v>
      </c>
      <c r="G27" s="211"/>
      <c r="H27" s="183" t="s">
        <v>106</v>
      </c>
      <c r="I27" s="211"/>
      <c r="J27" s="152"/>
      <c r="K27" s="152"/>
      <c r="L27" s="152"/>
      <c r="M27" s="155"/>
      <c r="N27" s="155"/>
      <c r="O27" s="155"/>
      <c r="P27" s="156"/>
      <c r="Q27" s="151"/>
      <c r="R27" s="151"/>
    </row>
    <row r="28" spans="1:46" s="71" customFormat="1" ht="42.75" thickBot="1" x14ac:dyDescent="0.45">
      <c r="A28" s="287" t="s">
        <v>67</v>
      </c>
      <c r="B28" s="288"/>
      <c r="C28" s="294"/>
      <c r="D28" s="184"/>
      <c r="E28" s="184"/>
      <c r="F28" s="223" t="s">
        <v>104</v>
      </c>
      <c r="G28" s="212"/>
      <c r="H28" s="184"/>
      <c r="I28" s="212"/>
      <c r="J28" s="152"/>
      <c r="K28" s="152"/>
      <c r="L28" s="152"/>
      <c r="M28" s="70"/>
      <c r="N28" s="70"/>
      <c r="O28" s="70"/>
      <c r="Q28" s="151"/>
      <c r="R28" s="151"/>
    </row>
    <row r="29" spans="1:46" ht="71.25" customHeight="1" thickBot="1" x14ac:dyDescent="0.3">
      <c r="A29" s="266" t="s">
        <v>36</v>
      </c>
      <c r="B29" s="267"/>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65"/>
      <c r="R30" s="265"/>
      <c r="AC30" s="1"/>
      <c r="AD30" s="1"/>
      <c r="AE30" s="1"/>
      <c r="AF30" s="1"/>
      <c r="AG30" s="1"/>
      <c r="AH30" s="1"/>
      <c r="AI30" s="1"/>
      <c r="AJ30" s="1"/>
      <c r="AK30" s="1"/>
      <c r="AL30" s="1"/>
      <c r="AM30" s="1"/>
      <c r="AN30" s="1"/>
      <c r="AO30" s="1"/>
      <c r="AP30" s="1"/>
      <c r="AQ30" s="1"/>
      <c r="AR30" s="1"/>
      <c r="AS30" s="1"/>
      <c r="AT30" s="1"/>
    </row>
    <row r="31" spans="1:46" ht="37.5" customHeight="1" x14ac:dyDescent="0.25">
      <c r="A31" s="268" t="s">
        <v>13</v>
      </c>
      <c r="B31" s="269"/>
      <c r="C31" s="54" t="s">
        <v>63</v>
      </c>
      <c r="D31" s="188" t="s">
        <v>155</v>
      </c>
      <c r="E31" s="198" t="s">
        <v>155</v>
      </c>
      <c r="F31" s="185" t="s">
        <v>155</v>
      </c>
      <c r="G31" s="214" t="s">
        <v>129</v>
      </c>
      <c r="H31" s="185" t="s">
        <v>155</v>
      </c>
      <c r="I31" s="214" t="s">
        <v>129</v>
      </c>
      <c r="J31" s="39"/>
      <c r="K31" s="75"/>
      <c r="L31" s="39"/>
      <c r="M31" s="3" t="s">
        <v>135</v>
      </c>
      <c r="N31" s="3" t="s">
        <v>169</v>
      </c>
      <c r="O31" s="241" t="s">
        <v>182</v>
      </c>
      <c r="P31" s="232" t="s">
        <v>136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0"/>
      <c r="B32" s="269"/>
      <c r="C32" s="55" t="s">
        <v>61</v>
      </c>
      <c r="D32" s="188" t="s">
        <v>155</v>
      </c>
      <c r="E32" s="198" t="s">
        <v>155</v>
      </c>
      <c r="F32" s="185" t="s">
        <v>155</v>
      </c>
      <c r="G32" s="214" t="s">
        <v>129</v>
      </c>
      <c r="H32" s="185" t="s">
        <v>155</v>
      </c>
      <c r="I32" s="214" t="s">
        <v>129</v>
      </c>
      <c r="J32" s="33"/>
      <c r="K32" s="75"/>
      <c r="L32" s="33"/>
      <c r="M32" s="3" t="s">
        <v>135</v>
      </c>
      <c r="N32" s="171" t="s">
        <v>138</v>
      </c>
      <c r="O32" s="195" t="s">
        <v>139</v>
      </c>
      <c r="P32" s="232" t="s">
        <v>136</v>
      </c>
      <c r="Q32" s="265"/>
      <c r="R32" s="265"/>
      <c r="AC32" s="1"/>
      <c r="AD32" s="1"/>
      <c r="AE32" s="1"/>
      <c r="AF32" s="1"/>
      <c r="AG32" s="1"/>
      <c r="AH32" s="1"/>
      <c r="AI32" s="1"/>
      <c r="AJ32" s="1"/>
      <c r="AK32" s="1"/>
      <c r="AL32" s="1"/>
      <c r="AM32" s="1"/>
      <c r="AN32" s="1"/>
      <c r="AO32" s="1"/>
      <c r="AP32" s="1"/>
      <c r="AQ32" s="1"/>
      <c r="AR32" s="1"/>
      <c r="AS32" s="1"/>
      <c r="AT32" s="1"/>
    </row>
    <row r="33" spans="1:46" ht="45" x14ac:dyDescent="0.25">
      <c r="A33" s="270"/>
      <c r="B33" s="269"/>
      <c r="C33" s="54" t="s">
        <v>62</v>
      </c>
      <c r="D33" s="188" t="s">
        <v>155</v>
      </c>
      <c r="E33" s="198" t="s">
        <v>155</v>
      </c>
      <c r="F33" s="185" t="s">
        <v>155</v>
      </c>
      <c r="G33" s="214" t="s">
        <v>129</v>
      </c>
      <c r="H33" s="185" t="s">
        <v>155</v>
      </c>
      <c r="I33" s="214" t="s">
        <v>129</v>
      </c>
      <c r="J33" s="34"/>
      <c r="K33" s="76"/>
      <c r="L33" s="34"/>
      <c r="M33" s="3" t="s">
        <v>135</v>
      </c>
      <c r="N33" s="171" t="s">
        <v>177</v>
      </c>
      <c r="O33" s="195" t="s">
        <v>178</v>
      </c>
      <c r="P33" s="232"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111"/>
      <c r="H35" s="1"/>
      <c r="I35" s="9"/>
      <c r="J35" s="1"/>
      <c r="L35" s="1"/>
      <c r="M35" s="10"/>
      <c r="N35" s="10"/>
      <c r="O35" s="11"/>
      <c r="P35" s="203"/>
      <c r="Q35" s="265"/>
      <c r="R35" s="265"/>
      <c r="AC35" s="1"/>
      <c r="AD35" s="1"/>
      <c r="AE35" s="1"/>
      <c r="AF35" s="1"/>
      <c r="AG35" s="1"/>
      <c r="AH35" s="1"/>
      <c r="AI35" s="1"/>
      <c r="AJ35" s="1"/>
      <c r="AK35" s="1"/>
      <c r="AL35" s="1"/>
      <c r="AM35" s="1"/>
      <c r="AN35" s="1"/>
      <c r="AO35" s="1"/>
      <c r="AP35" s="1"/>
      <c r="AQ35" s="1"/>
      <c r="AR35" s="1"/>
      <c r="AS35" s="1"/>
      <c r="AT35" s="1"/>
    </row>
    <row r="36" spans="1:46" ht="60" customHeight="1" x14ac:dyDescent="0.25">
      <c r="A36" s="261" t="s">
        <v>7</v>
      </c>
      <c r="B36" s="262"/>
      <c r="C36" s="178" t="s">
        <v>72</v>
      </c>
      <c r="D36" s="186" t="s">
        <v>128</v>
      </c>
      <c r="E36" s="186" t="s">
        <v>128</v>
      </c>
      <c r="F36" s="185" t="s">
        <v>128</v>
      </c>
      <c r="G36" s="218" t="s">
        <v>129</v>
      </c>
      <c r="H36" s="185" t="s">
        <v>128</v>
      </c>
      <c r="I36" s="213" t="s">
        <v>129</v>
      </c>
      <c r="J36" s="25"/>
      <c r="K36" s="75"/>
      <c r="L36" s="25"/>
      <c r="M36" s="141" t="s">
        <v>135</v>
      </c>
      <c r="N36" s="289" t="s">
        <v>183</v>
      </c>
      <c r="O36" s="194" t="s">
        <v>170</v>
      </c>
      <c r="P36" s="232" t="s">
        <v>136</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61"/>
      <c r="B37" s="262"/>
      <c r="C37" s="178" t="s">
        <v>73</v>
      </c>
      <c r="D37" s="186" t="s">
        <v>155</v>
      </c>
      <c r="E37" s="186" t="s">
        <v>155</v>
      </c>
      <c r="F37" s="185" t="s">
        <v>155</v>
      </c>
      <c r="G37" s="218" t="s">
        <v>129</v>
      </c>
      <c r="H37" s="185" t="s">
        <v>155</v>
      </c>
      <c r="I37" s="218" t="s">
        <v>129</v>
      </c>
      <c r="J37" s="35"/>
      <c r="K37" s="75"/>
      <c r="L37" s="35"/>
      <c r="M37" s="141" t="s">
        <v>135</v>
      </c>
      <c r="N37" s="290"/>
      <c r="O37" s="242" t="s">
        <v>171</v>
      </c>
      <c r="P37" s="232" t="s">
        <v>136</v>
      </c>
      <c r="Q37" s="150"/>
      <c r="R37" s="150"/>
      <c r="AC37" s="1"/>
      <c r="AD37" s="1"/>
      <c r="AE37" s="1"/>
      <c r="AF37" s="1"/>
      <c r="AG37" s="1"/>
      <c r="AH37" s="1"/>
      <c r="AI37" s="1"/>
      <c r="AJ37" s="1"/>
      <c r="AK37" s="1"/>
      <c r="AL37" s="1"/>
      <c r="AM37" s="1"/>
      <c r="AN37" s="1"/>
      <c r="AO37" s="1"/>
      <c r="AP37" s="1"/>
      <c r="AQ37" s="1"/>
      <c r="AR37" s="1"/>
      <c r="AS37" s="1"/>
      <c r="AT37" s="1"/>
    </row>
    <row r="38" spans="1:46" ht="21" customHeight="1" x14ac:dyDescent="0.25">
      <c r="A38" s="261"/>
      <c r="B38" s="262"/>
      <c r="C38" s="179" t="s">
        <v>71</v>
      </c>
      <c r="D38" s="186" t="s">
        <v>128</v>
      </c>
      <c r="E38" s="186" t="s">
        <v>128</v>
      </c>
      <c r="F38" s="185" t="s">
        <v>128</v>
      </c>
      <c r="G38" s="218" t="s">
        <v>129</v>
      </c>
      <c r="H38" s="185" t="s">
        <v>128</v>
      </c>
      <c r="I38" s="218" t="s">
        <v>129</v>
      </c>
      <c r="J38" s="26"/>
      <c r="K38" s="76"/>
      <c r="L38" s="26"/>
      <c r="M38" s="141" t="s">
        <v>135</v>
      </c>
      <c r="N38" s="290"/>
      <c r="O38" s="275" t="s">
        <v>133</v>
      </c>
      <c r="P38" s="232" t="s">
        <v>136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61"/>
      <c r="B39" s="262"/>
      <c r="C39" s="181" t="s">
        <v>70</v>
      </c>
      <c r="D39" s="186" t="s">
        <v>128</v>
      </c>
      <c r="E39" s="186" t="s">
        <v>128</v>
      </c>
      <c r="F39" s="185" t="s">
        <v>128</v>
      </c>
      <c r="G39" s="218" t="s">
        <v>129</v>
      </c>
      <c r="H39" s="185" t="s">
        <v>128</v>
      </c>
      <c r="I39" s="218" t="s">
        <v>129</v>
      </c>
      <c r="J39" s="26"/>
      <c r="K39" s="75"/>
      <c r="L39" s="26"/>
      <c r="M39" s="141" t="s">
        <v>135</v>
      </c>
      <c r="N39" s="291"/>
      <c r="O39" s="276"/>
      <c r="P39" s="232" t="s">
        <v>136</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61"/>
      <c r="B40" s="262"/>
      <c r="C40" s="180" t="s">
        <v>69</v>
      </c>
      <c r="D40" s="186" t="s">
        <v>155</v>
      </c>
      <c r="E40" s="186" t="s">
        <v>155</v>
      </c>
      <c r="F40" s="185" t="s">
        <v>155</v>
      </c>
      <c r="G40" s="218" t="s">
        <v>129</v>
      </c>
      <c r="H40" s="185" t="s">
        <v>155</v>
      </c>
      <c r="I40" s="218" t="s">
        <v>129</v>
      </c>
      <c r="J40" s="27"/>
      <c r="K40" s="75"/>
      <c r="L40" s="27"/>
      <c r="M40" s="141" t="s">
        <v>135</v>
      </c>
      <c r="N40" s="3" t="s">
        <v>129</v>
      </c>
      <c r="O40" s="231" t="s">
        <v>134</v>
      </c>
      <c r="P40" s="232" t="s">
        <v>136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21" x14ac:dyDescent="0.25">
      <c r="A43" s="261" t="s">
        <v>3</v>
      </c>
      <c r="B43" s="262"/>
      <c r="C43" s="58" t="s">
        <v>4</v>
      </c>
      <c r="D43" s="186" t="s">
        <v>153</v>
      </c>
      <c r="E43" s="186" t="s">
        <v>153</v>
      </c>
      <c r="F43" s="185" t="s">
        <v>153</v>
      </c>
      <c r="G43" s="218" t="s">
        <v>129</v>
      </c>
      <c r="H43" s="185" t="s">
        <v>153</v>
      </c>
      <c r="I43" s="213" t="s">
        <v>129</v>
      </c>
      <c r="J43" s="144"/>
      <c r="K43" s="145"/>
      <c r="L43" s="144"/>
      <c r="M43" s="3" t="s">
        <v>129</v>
      </c>
      <c r="N43" s="3" t="s">
        <v>129</v>
      </c>
      <c r="O43" s="195" t="s">
        <v>184</v>
      </c>
      <c r="P43" s="232" t="s">
        <v>151</v>
      </c>
      <c r="Q43"/>
      <c r="R43" s="150"/>
      <c r="AC43" s="1"/>
      <c r="AD43" s="1"/>
      <c r="AE43" s="1"/>
      <c r="AF43" s="1"/>
      <c r="AG43" s="1"/>
      <c r="AH43" s="1"/>
      <c r="AI43" s="1"/>
      <c r="AJ43" s="1"/>
      <c r="AK43" s="1"/>
      <c r="AL43" s="1"/>
      <c r="AM43" s="1"/>
      <c r="AN43" s="1"/>
      <c r="AO43" s="1"/>
      <c r="AP43" s="1"/>
      <c r="AQ43" s="1"/>
      <c r="AR43" s="1"/>
      <c r="AS43" s="1"/>
      <c r="AT43" s="1"/>
    </row>
    <row r="44" spans="1:46" ht="30" x14ac:dyDescent="0.25">
      <c r="A44" s="261"/>
      <c r="B44" s="262"/>
      <c r="C44" s="78" t="s">
        <v>10</v>
      </c>
      <c r="D44" s="186" t="s">
        <v>128</v>
      </c>
      <c r="E44" s="186" t="s">
        <v>128</v>
      </c>
      <c r="F44" s="185" t="s">
        <v>128</v>
      </c>
      <c r="G44" s="218" t="s">
        <v>129</v>
      </c>
      <c r="H44" s="185" t="s">
        <v>128</v>
      </c>
      <c r="I44" s="213" t="s">
        <v>129</v>
      </c>
      <c r="J44" s="144"/>
      <c r="K44" s="145"/>
      <c r="L44" s="144"/>
      <c r="M44" s="3" t="s">
        <v>129</v>
      </c>
      <c r="N44" s="171" t="s">
        <v>186</v>
      </c>
      <c r="O44" s="195" t="s">
        <v>185</v>
      </c>
      <c r="P44" s="226" t="s">
        <v>24</v>
      </c>
      <c r="Q44"/>
      <c r="R44" s="150"/>
      <c r="AC44" s="1"/>
      <c r="AD44" s="1"/>
      <c r="AE44" s="1"/>
      <c r="AF44" s="1"/>
      <c r="AG44" s="1"/>
      <c r="AH44" s="1"/>
      <c r="AI44" s="1"/>
      <c r="AJ44" s="1"/>
      <c r="AK44" s="1"/>
      <c r="AL44" s="1"/>
      <c r="AM44" s="1"/>
      <c r="AN44" s="1"/>
      <c r="AO44" s="1"/>
      <c r="AP44" s="1"/>
      <c r="AQ44" s="1"/>
      <c r="AR44" s="1"/>
      <c r="AS44" s="1"/>
      <c r="AT44" s="1"/>
    </row>
    <row r="45" spans="1:46" ht="21" x14ac:dyDescent="0.25">
      <c r="A45" s="261"/>
      <c r="B45" s="262"/>
      <c r="C45" s="58" t="str">
        <f>C61</f>
        <v>Others Quota</v>
      </c>
      <c r="D45" s="186" t="s">
        <v>153</v>
      </c>
      <c r="E45" s="186" t="s">
        <v>153</v>
      </c>
      <c r="F45" s="185" t="s">
        <v>153</v>
      </c>
      <c r="G45" s="218" t="s">
        <v>129</v>
      </c>
      <c r="H45" s="185" t="s">
        <v>153</v>
      </c>
      <c r="I45" s="213" t="s">
        <v>129</v>
      </c>
      <c r="J45" s="144"/>
      <c r="K45" s="146"/>
      <c r="L45" s="144"/>
      <c r="M45" s="3" t="s">
        <v>129</v>
      </c>
      <c r="N45" s="171" t="s">
        <v>129</v>
      </c>
      <c r="O45" s="195" t="s">
        <v>187</v>
      </c>
      <c r="P45" s="234" t="s">
        <v>147</v>
      </c>
      <c r="Q45" s="150"/>
      <c r="R45" s="150"/>
      <c r="AC45" s="1"/>
      <c r="AD45" s="1"/>
      <c r="AE45" s="1"/>
      <c r="AF45" s="1"/>
      <c r="AG45" s="1"/>
      <c r="AH45" s="1"/>
      <c r="AI45" s="1"/>
      <c r="AJ45" s="1"/>
      <c r="AK45" s="1"/>
      <c r="AL45" s="1"/>
      <c r="AM45" s="1"/>
      <c r="AN45" s="1"/>
      <c r="AO45" s="1"/>
      <c r="AP45" s="1"/>
      <c r="AQ45" s="1"/>
      <c r="AR45" s="1"/>
      <c r="AS45" s="1"/>
      <c r="AT45" s="1"/>
    </row>
    <row r="46" spans="1:46" ht="21" x14ac:dyDescent="0.25">
      <c r="A46" s="261"/>
      <c r="B46" s="262"/>
      <c r="C46" s="233" t="s">
        <v>79</v>
      </c>
      <c r="D46" s="186" t="s">
        <v>153</v>
      </c>
      <c r="E46" s="186" t="s">
        <v>153</v>
      </c>
      <c r="F46" s="185" t="s">
        <v>153</v>
      </c>
      <c r="G46" s="218" t="s">
        <v>129</v>
      </c>
      <c r="H46" s="185" t="s">
        <v>153</v>
      </c>
      <c r="I46" s="213" t="s">
        <v>129</v>
      </c>
      <c r="J46" s="144"/>
      <c r="K46" s="146"/>
      <c r="L46" s="144"/>
      <c r="M46" s="3" t="s">
        <v>129</v>
      </c>
      <c r="N46" s="171" t="s">
        <v>129</v>
      </c>
      <c r="O46" s="195" t="s">
        <v>187</v>
      </c>
      <c r="P46" s="234" t="s">
        <v>147</v>
      </c>
      <c r="Q46" s="150"/>
      <c r="R46" s="150"/>
      <c r="AC46" s="1"/>
      <c r="AD46" s="1"/>
      <c r="AE46" s="1"/>
      <c r="AF46" s="1"/>
      <c r="AG46" s="1"/>
      <c r="AH46" s="1"/>
      <c r="AI46" s="1"/>
      <c r="AJ46" s="1"/>
      <c r="AK46" s="1"/>
      <c r="AL46" s="1"/>
      <c r="AM46" s="1"/>
      <c r="AN46" s="1"/>
      <c r="AO46" s="1"/>
      <c r="AP46" s="1"/>
      <c r="AQ46" s="1"/>
      <c r="AR46" s="1"/>
      <c r="AS46" s="1"/>
      <c r="AT46" s="1"/>
    </row>
    <row r="47" spans="1:46" ht="21" customHeight="1" x14ac:dyDescent="0.25">
      <c r="A47" s="261"/>
      <c r="B47" s="262"/>
      <c r="C47" s="59" t="str">
        <f>C62</f>
        <v>Remove TAC</v>
      </c>
      <c r="D47" s="186" t="s">
        <v>153</v>
      </c>
      <c r="E47" s="186" t="s">
        <v>153</v>
      </c>
      <c r="F47" s="185" t="s">
        <v>153</v>
      </c>
      <c r="G47" s="218" t="s">
        <v>129</v>
      </c>
      <c r="H47" s="185" t="s">
        <v>153</v>
      </c>
      <c r="I47" s="213" t="s">
        <v>129</v>
      </c>
      <c r="J47" s="144"/>
      <c r="K47" s="145"/>
      <c r="L47" s="144"/>
      <c r="M47" s="3" t="s">
        <v>129</v>
      </c>
      <c r="N47" s="171" t="s">
        <v>129</v>
      </c>
      <c r="O47" s="195" t="s">
        <v>187</v>
      </c>
      <c r="P47" s="234" t="s">
        <v>147</v>
      </c>
      <c r="Q47" s="150"/>
      <c r="R47" s="150"/>
      <c r="AC47" s="1"/>
      <c r="AD47" s="1"/>
      <c r="AE47" s="1"/>
      <c r="AF47" s="1"/>
      <c r="AG47" s="1"/>
      <c r="AH47" s="1"/>
      <c r="AI47" s="1"/>
      <c r="AJ47" s="1"/>
      <c r="AK47" s="1"/>
      <c r="AL47" s="1"/>
      <c r="AM47" s="1"/>
      <c r="AN47" s="1"/>
      <c r="AO47" s="1"/>
      <c r="AP47" s="1"/>
      <c r="AQ47" s="1"/>
      <c r="AR47" s="1"/>
      <c r="AS47" s="1"/>
      <c r="AT47" s="1"/>
    </row>
    <row r="48" spans="1:46" ht="30" x14ac:dyDescent="0.25">
      <c r="A48" s="261"/>
      <c r="B48" s="262"/>
      <c r="C48" s="59" t="s">
        <v>173</v>
      </c>
      <c r="D48" s="186" t="s">
        <v>155</v>
      </c>
      <c r="E48" s="186" t="s">
        <v>155</v>
      </c>
      <c r="F48" s="185" t="s">
        <v>155</v>
      </c>
      <c r="G48" s="218" t="s">
        <v>129</v>
      </c>
      <c r="H48" s="185" t="s">
        <v>155</v>
      </c>
      <c r="I48" s="218" t="s">
        <v>129</v>
      </c>
      <c r="J48" s="144"/>
      <c r="K48" s="145"/>
      <c r="L48" s="144"/>
      <c r="M48" s="3" t="s">
        <v>129</v>
      </c>
      <c r="N48" s="141" t="s">
        <v>224</v>
      </c>
      <c r="O48" s="195" t="s">
        <v>223</v>
      </c>
      <c r="P48" s="234" t="s">
        <v>147</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261"/>
      <c r="B49" s="262"/>
      <c r="C49" s="58" t="str">
        <f t="shared" ref="C49" si="5">C63</f>
        <v xml:space="preserve">Merge TAC regions </v>
      </c>
      <c r="D49" s="186" t="s">
        <v>153</v>
      </c>
      <c r="E49" s="186" t="s">
        <v>153</v>
      </c>
      <c r="F49" s="185" t="s">
        <v>153</v>
      </c>
      <c r="G49" s="218" t="s">
        <v>129</v>
      </c>
      <c r="H49" s="185" t="s">
        <v>153</v>
      </c>
      <c r="I49" s="213" t="s">
        <v>129</v>
      </c>
      <c r="J49" s="144"/>
      <c r="K49" s="145"/>
      <c r="L49" s="144"/>
      <c r="M49" s="3" t="s">
        <v>129</v>
      </c>
      <c r="N49" s="171" t="s">
        <v>129</v>
      </c>
      <c r="O49" s="235" t="s">
        <v>172</v>
      </c>
      <c r="P49" s="234" t="s">
        <v>147</v>
      </c>
      <c r="Q49" s="150"/>
      <c r="R49" s="150"/>
      <c r="AC49" s="1"/>
      <c r="AD49" s="1"/>
      <c r="AE49" s="1"/>
      <c r="AF49" s="1"/>
      <c r="AG49" s="1"/>
      <c r="AH49" s="1"/>
      <c r="AI49" s="1"/>
      <c r="AJ49" s="1"/>
      <c r="AK49" s="1"/>
      <c r="AL49" s="1"/>
      <c r="AM49" s="1"/>
      <c r="AN49" s="1"/>
      <c r="AO49" s="1"/>
      <c r="AP49" s="1"/>
      <c r="AQ49" s="1"/>
      <c r="AR49" s="1"/>
      <c r="AS49" s="1"/>
      <c r="AT49" s="1"/>
    </row>
    <row r="50" spans="1:46" ht="21" customHeight="1" x14ac:dyDescent="0.25">
      <c r="A50" s="1"/>
      <c r="B50" s="1"/>
      <c r="C50" s="1"/>
      <c r="D50" s="1"/>
      <c r="E50" s="1"/>
      <c r="F50" s="6"/>
      <c r="G50" s="116"/>
      <c r="H50" s="1"/>
      <c r="I50" s="6"/>
      <c r="J50" s="1"/>
      <c r="K50" s="6"/>
      <c r="L50" s="1"/>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4.5" customHeight="1" x14ac:dyDescent="0.25">
      <c r="A51" s="1"/>
      <c r="B51" s="1"/>
      <c r="C51" s="74" t="s">
        <v>38</v>
      </c>
      <c r="D51" s="68" t="s">
        <v>40</v>
      </c>
      <c r="E51" s="36"/>
      <c r="F51" s="7"/>
      <c r="G51" s="115"/>
      <c r="H51" s="36"/>
      <c r="I51" s="7"/>
      <c r="J51" s="36"/>
      <c r="L51" s="36"/>
      <c r="M51" s="5"/>
      <c r="N51" s="5"/>
      <c r="O51" s="5"/>
      <c r="P51" s="205"/>
      <c r="Q51" s="150"/>
      <c r="R51" s="150"/>
      <c r="AC51" s="1"/>
      <c r="AD51" s="1"/>
      <c r="AE51" s="1"/>
      <c r="AF51" s="1"/>
      <c r="AG51" s="1"/>
      <c r="AH51" s="1"/>
      <c r="AI51" s="1"/>
      <c r="AJ51" s="1"/>
      <c r="AK51" s="1"/>
      <c r="AL51" s="1"/>
      <c r="AM51" s="1"/>
      <c r="AN51" s="1"/>
      <c r="AO51" s="1"/>
      <c r="AP51" s="1"/>
      <c r="AQ51" s="1"/>
      <c r="AR51" s="1"/>
      <c r="AS51" s="1"/>
      <c r="AT51" s="1"/>
    </row>
    <row r="52" spans="1:46" ht="21" x14ac:dyDescent="0.25">
      <c r="A52" s="261" t="s">
        <v>2</v>
      </c>
      <c r="B52" s="262"/>
      <c r="C52" s="56" t="s">
        <v>14</v>
      </c>
      <c r="D52" s="189" t="s">
        <v>153</v>
      </c>
      <c r="E52" s="189" t="s">
        <v>153</v>
      </c>
      <c r="F52" s="185" t="s">
        <v>153</v>
      </c>
      <c r="G52" s="215" t="s">
        <v>129</v>
      </c>
      <c r="H52" s="185" t="s">
        <v>153</v>
      </c>
      <c r="I52" s="213" t="s">
        <v>129</v>
      </c>
      <c r="J52" s="143"/>
      <c r="K52" s="145"/>
      <c r="L52" s="143"/>
      <c r="M52" s="3" t="s">
        <v>129</v>
      </c>
      <c r="N52" s="28" t="s">
        <v>129</v>
      </c>
      <c r="O52" s="195" t="s">
        <v>163</v>
      </c>
      <c r="P52" s="226" t="s">
        <v>151</v>
      </c>
      <c r="Q52" s="150"/>
      <c r="R52" s="150"/>
      <c r="AC52" s="1"/>
      <c r="AD52" s="1"/>
      <c r="AE52" s="1"/>
      <c r="AF52" s="1"/>
      <c r="AG52" s="1"/>
      <c r="AH52" s="1"/>
      <c r="AI52" s="1"/>
      <c r="AJ52" s="1"/>
      <c r="AK52" s="1"/>
      <c r="AL52" s="1"/>
      <c r="AM52" s="1"/>
      <c r="AN52" s="1"/>
      <c r="AO52" s="1"/>
      <c r="AP52" s="1"/>
      <c r="AQ52" s="1"/>
      <c r="AR52" s="1"/>
      <c r="AS52" s="1"/>
      <c r="AT52" s="1"/>
    </row>
    <row r="53" spans="1:46" s="1" customFormat="1" ht="21" x14ac:dyDescent="0.25">
      <c r="A53" s="261"/>
      <c r="B53" s="262"/>
      <c r="C53" s="62" t="s">
        <v>30</v>
      </c>
      <c r="D53" s="185" t="s">
        <v>154</v>
      </c>
      <c r="E53" s="185" t="s">
        <v>154</v>
      </c>
      <c r="F53" s="188" t="s">
        <v>164</v>
      </c>
      <c r="G53" s="215" t="s">
        <v>129</v>
      </c>
      <c r="H53" s="188" t="s">
        <v>164</v>
      </c>
      <c r="I53" s="215" t="s">
        <v>129</v>
      </c>
      <c r="J53" s="143"/>
      <c r="K53" s="146"/>
      <c r="L53" s="143"/>
      <c r="M53" s="3" t="s">
        <v>129</v>
      </c>
      <c r="N53" s="141" t="s">
        <v>142</v>
      </c>
      <c r="O53" s="235" t="s">
        <v>143</v>
      </c>
      <c r="P53" s="226" t="s">
        <v>24</v>
      </c>
      <c r="Q53" s="150"/>
      <c r="R53" s="150"/>
    </row>
    <row r="54" spans="1:46" s="1" customFormat="1" ht="45" x14ac:dyDescent="0.35">
      <c r="A54" s="261"/>
      <c r="B54" s="262"/>
      <c r="C54" s="176" t="s">
        <v>31</v>
      </c>
      <c r="D54" s="189" t="s">
        <v>155</v>
      </c>
      <c r="E54" s="186" t="s">
        <v>155</v>
      </c>
      <c r="F54" s="185" t="s">
        <v>155</v>
      </c>
      <c r="G54" s="218" t="s">
        <v>129</v>
      </c>
      <c r="H54" s="185" t="s">
        <v>155</v>
      </c>
      <c r="I54" s="218" t="s">
        <v>129</v>
      </c>
      <c r="J54" s="143"/>
      <c r="K54" s="177"/>
      <c r="L54" s="143"/>
      <c r="M54" s="3" t="s">
        <v>129</v>
      </c>
      <c r="N54" s="239" t="s">
        <v>144</v>
      </c>
      <c r="O54" s="243" t="s">
        <v>145</v>
      </c>
      <c r="P54" s="236" t="s">
        <v>24</v>
      </c>
      <c r="Q54" s="150"/>
      <c r="R54" s="150"/>
    </row>
    <row r="55" spans="1:46" s="1" customFormat="1" ht="21" customHeight="1" x14ac:dyDescent="0.35">
      <c r="A55" s="261"/>
      <c r="B55" s="262"/>
      <c r="C55" s="175"/>
      <c r="D55" s="185"/>
      <c r="E55" s="185"/>
      <c r="F55" s="185"/>
      <c r="G55" s="185"/>
      <c r="H55" s="185"/>
      <c r="I55" s="185"/>
      <c r="J55" s="39"/>
      <c r="K55" s="196"/>
      <c r="L55" s="39"/>
      <c r="M55" s="197"/>
      <c r="N55" s="197"/>
      <c r="O55" s="148"/>
      <c r="P55" s="147"/>
      <c r="Q55" s="150"/>
      <c r="R55" s="150"/>
    </row>
    <row r="56" spans="1:46" s="1" customFormat="1" ht="21" customHeight="1" x14ac:dyDescent="0.35">
      <c r="A56" s="261"/>
      <c r="B56" s="262"/>
      <c r="C56" s="175"/>
      <c r="D56" s="185"/>
      <c r="E56" s="185"/>
      <c r="F56" s="185"/>
      <c r="G56" s="185"/>
      <c r="H56" s="185"/>
      <c r="I56" s="185"/>
      <c r="J56" s="39"/>
      <c r="K56" s="196"/>
      <c r="L56" s="39"/>
      <c r="M56" s="197"/>
      <c r="N56" s="197"/>
      <c r="O56" s="148"/>
      <c r="P56" s="147"/>
      <c r="Q56" s="150"/>
      <c r="R56" s="150"/>
    </row>
    <row r="57" spans="1:46" ht="21.75" thickBot="1" x14ac:dyDescent="0.3">
      <c r="A57" s="1"/>
      <c r="B57" s="1"/>
      <c r="C57" s="4"/>
      <c r="D57" s="4"/>
      <c r="E57" s="4"/>
      <c r="F57" s="6"/>
      <c r="G57" s="15"/>
      <c r="H57" s="4"/>
      <c r="I57" s="6"/>
      <c r="J57" s="4"/>
      <c r="K57" s="15"/>
      <c r="L57" s="4"/>
      <c r="M57" s="5"/>
      <c r="N57" s="5"/>
      <c r="O57" s="15"/>
      <c r="Q57" s="150"/>
      <c r="R57" s="150"/>
      <c r="AC57" s="1"/>
      <c r="AD57" s="1"/>
      <c r="AE57" s="1"/>
      <c r="AF57" s="1"/>
      <c r="AG57" s="1"/>
      <c r="AH57" s="1"/>
      <c r="AI57" s="1"/>
      <c r="AJ57" s="1"/>
      <c r="AK57" s="1"/>
      <c r="AL57" s="1"/>
      <c r="AM57" s="1"/>
      <c r="AN57" s="1"/>
      <c r="AO57" s="1"/>
      <c r="AP57" s="1"/>
      <c r="AQ57" s="1"/>
      <c r="AR57" s="1"/>
      <c r="AS57" s="1"/>
      <c r="AT57" s="1"/>
    </row>
    <row r="58" spans="1:46" ht="123" customHeight="1" thickBot="1" x14ac:dyDescent="0.3">
      <c r="A58" s="259" t="s">
        <v>78</v>
      </c>
      <c r="B58" s="260"/>
      <c r="C58" s="260"/>
      <c r="D58" s="263" t="s">
        <v>216</v>
      </c>
      <c r="E58" s="260"/>
      <c r="F58" s="260"/>
      <c r="G58" s="260"/>
      <c r="H58" s="260"/>
      <c r="I58" s="264"/>
      <c r="J58" s="117"/>
      <c r="K58" s="105"/>
      <c r="L58" s="201"/>
      <c r="M58" s="31"/>
      <c r="N58" s="31"/>
      <c r="O58" s="31"/>
      <c r="P58" s="31"/>
      <c r="Q58" s="265"/>
      <c r="R58" s="265"/>
      <c r="AC58" s="1"/>
      <c r="AD58" s="1"/>
      <c r="AE58" s="1"/>
      <c r="AF58" s="1"/>
      <c r="AG58" s="1"/>
      <c r="AH58" s="1"/>
      <c r="AI58" s="1"/>
      <c r="AJ58" s="1"/>
      <c r="AK58" s="1"/>
      <c r="AL58" s="1"/>
      <c r="AM58" s="1"/>
      <c r="AN58" s="1"/>
      <c r="AO58" s="1"/>
      <c r="AP58" s="1"/>
      <c r="AQ58" s="1"/>
      <c r="AR58" s="1"/>
      <c r="AS58" s="1"/>
      <c r="AT58" s="1"/>
    </row>
    <row r="59" spans="1:46" ht="23.25" hidden="1" x14ac:dyDescent="0.35">
      <c r="A59" s="18"/>
      <c r="B59" s="19"/>
      <c r="C59" s="6"/>
      <c r="D59" s="6"/>
      <c r="E59" s="6"/>
      <c r="F59" s="5"/>
      <c r="G59" s="114"/>
      <c r="H59" s="6"/>
      <c r="I59" s="5"/>
      <c r="J59" s="6"/>
      <c r="K59" s="5"/>
      <c r="L59" s="6"/>
      <c r="M59" s="5"/>
      <c r="N59" s="5"/>
      <c r="O59" s="5"/>
      <c r="Q59" s="150"/>
      <c r="R59" s="150"/>
      <c r="AC59" s="1"/>
      <c r="AD59" s="1"/>
      <c r="AE59" s="1"/>
      <c r="AF59" s="1"/>
      <c r="AG59" s="1"/>
      <c r="AH59" s="1"/>
      <c r="AI59" s="1"/>
      <c r="AJ59" s="1"/>
      <c r="AK59" s="1"/>
      <c r="AL59" s="1"/>
      <c r="AM59" s="1"/>
      <c r="AN59" s="1"/>
      <c r="AO59" s="1"/>
      <c r="AP59" s="1"/>
      <c r="AQ59" s="1"/>
      <c r="AR59" s="1"/>
      <c r="AS59" s="1"/>
      <c r="AT59" s="1"/>
    </row>
    <row r="60" spans="1:46" ht="21" hidden="1" x14ac:dyDescent="0.25">
      <c r="A60" s="1"/>
      <c r="B60" s="1"/>
      <c r="C60" s="16"/>
      <c r="D60" s="69" t="s">
        <v>39</v>
      </c>
      <c r="E60" s="16"/>
      <c r="F60" s="7"/>
      <c r="G60" s="115"/>
      <c r="H60" s="16"/>
      <c r="I60" s="7"/>
      <c r="J60" s="16"/>
      <c r="L60" s="16"/>
      <c r="M60" s="5"/>
      <c r="N60" s="5"/>
      <c r="O60" s="1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57" t="s">
        <v>32</v>
      </c>
      <c r="B61" s="258"/>
      <c r="C61" s="41" t="s">
        <v>11</v>
      </c>
      <c r="D61" s="13" t="s">
        <v>55</v>
      </c>
      <c r="E61" s="13" t="s">
        <v>55</v>
      </c>
      <c r="F61" s="138" t="s">
        <v>55</v>
      </c>
      <c r="G61" s="42"/>
      <c r="H61" s="138" t="s">
        <v>55</v>
      </c>
      <c r="I61" s="44"/>
      <c r="J61" s="13"/>
      <c r="K61" s="75"/>
      <c r="L61" s="13"/>
      <c r="M61" s="14"/>
      <c r="N61" s="29"/>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thickBot="1" x14ac:dyDescent="0.3">
      <c r="A62" s="257"/>
      <c r="B62" s="258"/>
      <c r="C62" s="58" t="s">
        <v>5</v>
      </c>
      <c r="D62" s="37"/>
      <c r="E62" s="37"/>
      <c r="F62" s="73"/>
      <c r="G62" s="43"/>
      <c r="H62" s="138"/>
      <c r="I62" s="112"/>
      <c r="J62" s="37"/>
      <c r="K62" s="76"/>
      <c r="L62" s="37"/>
      <c r="M62" s="20"/>
      <c r="N62" s="30"/>
      <c r="O62" s="2"/>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25">
      <c r="A63" s="257"/>
      <c r="B63" s="258"/>
      <c r="C63" s="58" t="s">
        <v>6</v>
      </c>
      <c r="D63" s="12"/>
      <c r="E63" s="12"/>
      <c r="F63" s="138"/>
      <c r="G63" s="42"/>
      <c r="H63" s="138"/>
      <c r="I63" s="113"/>
      <c r="J63" s="12"/>
      <c r="K63" s="75"/>
      <c r="L63" s="12"/>
      <c r="M63" s="14"/>
      <c r="N63" s="29"/>
      <c r="O63" s="17"/>
      <c r="P63" s="66"/>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57"/>
      <c r="B64" s="258"/>
      <c r="C64" s="41" t="s">
        <v>16</v>
      </c>
      <c r="D64" s="38"/>
      <c r="E64" s="38"/>
      <c r="F64" s="138"/>
      <c r="G64" s="43"/>
      <c r="H64" s="138"/>
      <c r="I64" s="44"/>
      <c r="J64" s="38"/>
      <c r="K64" s="75"/>
      <c r="L64" s="38"/>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57"/>
      <c r="B65" s="258"/>
      <c r="C65" s="60" t="s">
        <v>15</v>
      </c>
      <c r="D65" s="23"/>
      <c r="E65" s="23"/>
      <c r="F65" s="138"/>
      <c r="G65" s="42"/>
      <c r="H65" s="138"/>
      <c r="I65" s="44"/>
      <c r="J65" s="23"/>
      <c r="K65" s="75"/>
      <c r="L65" s="23"/>
      <c r="M65" s="14"/>
      <c r="N65" s="14"/>
      <c r="O65" s="149"/>
      <c r="P65" s="147"/>
      <c r="Q65" s="150"/>
      <c r="R65" s="150"/>
      <c r="AC65" s="1"/>
      <c r="AD65" s="1"/>
      <c r="AE65" s="1"/>
      <c r="AF65" s="1"/>
      <c r="AG65" s="1"/>
      <c r="AH65" s="1"/>
      <c r="AI65" s="1"/>
      <c r="AJ65" s="1"/>
      <c r="AK65" s="1"/>
      <c r="AL65" s="1"/>
      <c r="AM65" s="1"/>
      <c r="AN65" s="1"/>
      <c r="AO65" s="1"/>
      <c r="AP65" s="1"/>
      <c r="AQ65" s="1"/>
      <c r="AR65" s="1"/>
      <c r="AS65" s="1"/>
      <c r="AT65" s="1"/>
    </row>
    <row r="66" spans="1:46" ht="21" hidden="1" customHeight="1" x14ac:dyDescent="0.3">
      <c r="A66" s="257"/>
      <c r="B66" s="258"/>
      <c r="C66" s="57"/>
      <c r="D66" s="24"/>
      <c r="E66" s="24"/>
      <c r="F66" s="73"/>
      <c r="G66" s="42"/>
      <c r="H66" s="138"/>
      <c r="I66" s="44"/>
      <c r="J66" s="24"/>
      <c r="K66" s="76"/>
      <c r="L66" s="24"/>
      <c r="M66" s="14"/>
      <c r="N66" s="29"/>
      <c r="O66" s="149"/>
      <c r="P66" s="147"/>
      <c r="Q66" s="150"/>
      <c r="R66" s="150"/>
      <c r="AC66" s="1"/>
      <c r="AD66" s="1"/>
      <c r="AE66" s="1"/>
      <c r="AF66" s="1"/>
      <c r="AG66" s="1"/>
      <c r="AH66" s="1"/>
      <c r="AI66" s="1"/>
      <c r="AJ66" s="1"/>
      <c r="AK66" s="1"/>
      <c r="AL66" s="1"/>
      <c r="AM66" s="1"/>
      <c r="AN66" s="1"/>
      <c r="AO66" s="1"/>
      <c r="AP66" s="1"/>
      <c r="AQ66" s="1"/>
      <c r="AR66" s="1"/>
      <c r="AS66" s="1"/>
      <c r="AT66" s="1"/>
    </row>
    <row r="67" spans="1:46" ht="21.75" hidden="1" thickBot="1" x14ac:dyDescent="0.3">
      <c r="A67" s="21"/>
      <c r="B67" s="21"/>
      <c r="C67" s="22"/>
      <c r="D67" s="6"/>
      <c r="E67" s="6"/>
      <c r="F67" s="6"/>
      <c r="G67" s="22"/>
      <c r="H67" s="22"/>
      <c r="I67" s="22"/>
      <c r="J67" s="22"/>
      <c r="K67" s="22"/>
      <c r="L67" s="22"/>
      <c r="M67" s="15"/>
      <c r="N67" s="15"/>
      <c r="O67" s="142" t="s">
        <v>56</v>
      </c>
      <c r="Q67" s="150"/>
      <c r="R67" s="150"/>
      <c r="AC67" s="1"/>
      <c r="AD67" s="1"/>
      <c r="AE67" s="1"/>
      <c r="AF67" s="1"/>
      <c r="AG67" s="1"/>
      <c r="AH67" s="1"/>
      <c r="AI67" s="1"/>
      <c r="AJ67" s="1"/>
      <c r="AK67" s="1"/>
      <c r="AL67" s="1"/>
      <c r="AM67" s="1"/>
      <c r="AN67" s="1"/>
      <c r="AO67" s="1"/>
      <c r="AP67" s="1"/>
      <c r="AQ67" s="1"/>
      <c r="AR67" s="1"/>
      <c r="AS67" s="1"/>
      <c r="AT67" s="1"/>
    </row>
    <row r="68" spans="1:46" ht="60" hidden="1" customHeight="1" x14ac:dyDescent="0.35">
      <c r="A68" s="259" t="s">
        <v>29</v>
      </c>
      <c r="B68" s="260"/>
      <c r="C68" s="260"/>
      <c r="D68" s="117" t="s">
        <v>57</v>
      </c>
      <c r="E68" s="117"/>
      <c r="F68" s="105"/>
      <c r="G68" s="107"/>
      <c r="H68" s="201"/>
      <c r="I68" s="106"/>
      <c r="J68" s="117"/>
      <c r="K68" s="105"/>
      <c r="L68" s="201"/>
      <c r="M68" s="32"/>
      <c r="N68" s="31"/>
      <c r="O68" s="31"/>
      <c r="P68" s="31"/>
      <c r="Q68" s="150"/>
      <c r="R68" s="150"/>
      <c r="AC68" s="1"/>
      <c r="AD68" s="1"/>
      <c r="AE68" s="1"/>
      <c r="AF68" s="1"/>
      <c r="AG68" s="1"/>
      <c r="AH68" s="1"/>
      <c r="AI68" s="1"/>
      <c r="AJ68" s="1"/>
      <c r="AK68" s="1"/>
      <c r="AL68" s="1"/>
      <c r="AM68" s="1"/>
      <c r="AN68" s="1"/>
      <c r="AO68" s="1"/>
      <c r="AP68" s="1"/>
      <c r="AQ68" s="1"/>
      <c r="AR68" s="1"/>
      <c r="AS68" s="1"/>
      <c r="AT68" s="1"/>
    </row>
    <row r="69" spans="1:46" s="1" customFormat="1" x14ac:dyDescent="0.25">
      <c r="Q69" s="150"/>
      <c r="R69" s="150"/>
    </row>
    <row r="70" spans="1:46" s="1" customFormat="1" ht="23.25" x14ac:dyDescent="0.35">
      <c r="A70" s="206" t="s">
        <v>20</v>
      </c>
      <c r="B70" s="207"/>
    </row>
    <row r="71" spans="1:46" s="1" customFormat="1" ht="21" x14ac:dyDescent="0.35">
      <c r="A71" s="208"/>
      <c r="B71" s="207" t="s">
        <v>21</v>
      </c>
    </row>
    <row r="72" spans="1:46" s="1" customFormat="1" ht="21" x14ac:dyDescent="0.35">
      <c r="A72" s="208"/>
      <c r="B72" s="207" t="s">
        <v>22</v>
      </c>
    </row>
    <row r="73" spans="1:46" s="1" customFormat="1" ht="21" x14ac:dyDescent="0.35">
      <c r="A73" s="208"/>
      <c r="B73" s="207" t="s">
        <v>23</v>
      </c>
    </row>
    <row r="74" spans="1:46" s="1" customFormat="1" ht="21" x14ac:dyDescent="0.35">
      <c r="A74" s="208"/>
      <c r="B74" s="207" t="s">
        <v>24</v>
      </c>
    </row>
    <row r="75" spans="1:46" s="1" customFormat="1" ht="21" x14ac:dyDescent="0.35">
      <c r="A75" s="208"/>
      <c r="B75" s="207" t="s">
        <v>25</v>
      </c>
    </row>
    <row r="76" spans="1:46" s="1" customFormat="1" ht="21" x14ac:dyDescent="0.35">
      <c r="A76" s="208"/>
      <c r="B76" s="207" t="s">
        <v>26</v>
      </c>
    </row>
    <row r="77" spans="1:46" s="1" customFormat="1" ht="21" x14ac:dyDescent="0.35">
      <c r="A77" s="208"/>
      <c r="B77" s="207" t="s">
        <v>27</v>
      </c>
    </row>
    <row r="78" spans="1:46" s="1" customFormat="1" ht="21" x14ac:dyDescent="0.35">
      <c r="A78" s="208"/>
      <c r="B78" s="207" t="s">
        <v>24</v>
      </c>
    </row>
    <row r="79" spans="1:46" s="1" customFormat="1" ht="21" x14ac:dyDescent="0.35">
      <c r="A79" s="208"/>
      <c r="B79" s="207" t="s">
        <v>25</v>
      </c>
    </row>
    <row r="80" spans="1:46" s="1" customFormat="1" ht="21" x14ac:dyDescent="0.35">
      <c r="A80" s="208"/>
      <c r="B80" s="207" t="s">
        <v>26</v>
      </c>
    </row>
    <row r="81" spans="1:2" s="1" customFormat="1" ht="21" x14ac:dyDescent="0.35">
      <c r="A81" s="208"/>
      <c r="B81" s="207" t="s">
        <v>27</v>
      </c>
    </row>
    <row r="82" spans="1:2" s="1" customFormat="1" ht="21" x14ac:dyDescent="0.35">
      <c r="B82" s="72"/>
    </row>
  </sheetData>
  <mergeCells count="30">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8:R58"/>
    <mergeCell ref="A61:B66"/>
    <mergeCell ref="A29:B29"/>
    <mergeCell ref="Q30:R30"/>
    <mergeCell ref="A31:B33"/>
    <mergeCell ref="Q32:R32"/>
    <mergeCell ref="Q35:R35"/>
    <mergeCell ref="A36:B40"/>
    <mergeCell ref="O38:O39"/>
    <mergeCell ref="N36:N39"/>
    <mergeCell ref="A68:C68"/>
    <mergeCell ref="A43:B49"/>
    <mergeCell ref="A52:B56"/>
    <mergeCell ref="A58:C58"/>
    <mergeCell ref="D58:I5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81"/>
  <sheetViews>
    <sheetView zoomScale="60" zoomScaleNormal="60" workbookViewId="0">
      <pane xSplit="2" ySplit="2" topLeftCell="C3" activePane="bottomRight" state="frozen"/>
      <selection pane="topRight" activeCell="C1" sqref="C1"/>
      <selection pane="bottomLeft" activeCell="A3" sqref="A3"/>
      <selection pane="bottomRight" activeCell="C25" sqref="C25:C28"/>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82</v>
      </c>
      <c r="B1" s="108"/>
      <c r="C1" s="108"/>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77"/>
      <c r="E3" s="277"/>
      <c r="F3" s="277"/>
      <c r="G3" s="277"/>
      <c r="H3" s="277"/>
      <c r="I3" s="277"/>
      <c r="J3" s="277"/>
      <c r="K3" s="277"/>
      <c r="L3" s="277"/>
    </row>
    <row r="4" spans="1:28" s="1" customFormat="1" ht="26.25" x14ac:dyDescent="0.25">
      <c r="A4" s="279" t="s">
        <v>238</v>
      </c>
      <c r="B4" s="279"/>
      <c r="C4" s="137">
        <v>1098</v>
      </c>
      <c r="D4" s="278"/>
      <c r="E4" s="278"/>
      <c r="F4" s="278"/>
      <c r="G4" s="278"/>
      <c r="H4" s="278"/>
      <c r="I4" s="278"/>
      <c r="J4" s="278"/>
      <c r="K4" s="278"/>
      <c r="L4" s="278"/>
    </row>
    <row r="5" spans="1:28" s="1" customFormat="1" ht="26.25" x14ac:dyDescent="0.25">
      <c r="A5" s="279" t="s">
        <v>248</v>
      </c>
      <c r="B5" s="279"/>
      <c r="C5" s="209">
        <f>C4*1.7</f>
        <v>1866.6</v>
      </c>
      <c r="D5" s="278"/>
      <c r="E5" s="278"/>
      <c r="F5" s="278"/>
      <c r="G5" s="278"/>
      <c r="H5" s="278"/>
      <c r="I5" s="278"/>
      <c r="J5" s="278"/>
      <c r="K5" s="278"/>
      <c r="L5" s="278"/>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239</v>
      </c>
      <c r="C7" s="73"/>
      <c r="D7" s="100">
        <f>(D8/$C$4)*100</f>
        <v>2.5500910746812386</v>
      </c>
      <c r="E7" s="100">
        <f t="shared" ref="E7:I7" si="0">(E8/$C$4)*100</f>
        <v>1.0928961748633881</v>
      </c>
      <c r="F7" s="100">
        <f t="shared" si="0"/>
        <v>69.945355191256837</v>
      </c>
      <c r="G7" s="87">
        <f>(G8/$C$4)*100</f>
        <v>0.81967213114754101</v>
      </c>
      <c r="H7" s="100">
        <f>(H8/$C$4)*100</f>
        <v>25.591985428051</v>
      </c>
      <c r="I7" s="87">
        <f t="shared" si="0"/>
        <v>0</v>
      </c>
      <c r="J7" s="90">
        <v>16.899999999999999</v>
      </c>
      <c r="K7" s="90">
        <v>79.599999999999994</v>
      </c>
      <c r="L7" s="90">
        <v>3.5</v>
      </c>
      <c r="M7" s="71"/>
    </row>
    <row r="8" spans="1:28" s="1" customFormat="1" ht="26.25" customHeight="1" x14ac:dyDescent="0.25">
      <c r="A8" s="128"/>
      <c r="B8" s="123" t="s">
        <v>240</v>
      </c>
      <c r="C8" s="73"/>
      <c r="D8" s="50">
        <v>28</v>
      </c>
      <c r="E8" s="50">
        <v>12</v>
      </c>
      <c r="F8" s="50">
        <v>768</v>
      </c>
      <c r="G8" s="50">
        <v>9</v>
      </c>
      <c r="H8" s="50">
        <v>281</v>
      </c>
      <c r="I8" s="50">
        <v>0</v>
      </c>
      <c r="J8" s="91">
        <f>($H$8/100)*J7</f>
        <v>47.488999999999997</v>
      </c>
      <c r="K8" s="91">
        <f>($H$8/100)*K7</f>
        <v>223.67599999999999</v>
      </c>
      <c r="L8" s="91">
        <f>($H$8/100)*L7</f>
        <v>9.8350000000000009</v>
      </c>
      <c r="M8" s="94"/>
    </row>
    <row r="9" spans="1:28" s="1" customFormat="1" ht="26.25" customHeight="1" x14ac:dyDescent="0.25">
      <c r="A9" s="124" t="s">
        <v>48</v>
      </c>
      <c r="B9" s="122" t="s">
        <v>47</v>
      </c>
      <c r="C9" s="73"/>
      <c r="D9" s="87">
        <v>119.95</v>
      </c>
      <c r="E9" s="87">
        <v>13.36</v>
      </c>
      <c r="F9" s="87">
        <v>783.38800000000003</v>
      </c>
      <c r="G9" s="87">
        <v>9.49</v>
      </c>
      <c r="H9" s="87">
        <v>295.61900000000003</v>
      </c>
      <c r="I9" s="87">
        <v>0</v>
      </c>
      <c r="J9" s="91"/>
      <c r="K9" s="91"/>
      <c r="L9" s="91"/>
      <c r="M9" s="139">
        <f>SUM(D9:I9)</f>
        <v>1221.8070000000002</v>
      </c>
    </row>
    <row r="10" spans="1:28" s="1" customFormat="1" ht="26.25" customHeight="1" x14ac:dyDescent="0.25">
      <c r="A10" s="128"/>
      <c r="B10" s="123" t="s">
        <v>241</v>
      </c>
      <c r="C10" s="73"/>
      <c r="D10" s="88">
        <f>($C$5/100)*D7</f>
        <v>47.6</v>
      </c>
      <c r="E10" s="88">
        <f t="shared" ref="E10:I10" si="1">($C$5/100)*E7</f>
        <v>20.400000000000002</v>
      </c>
      <c r="F10" s="88">
        <f t="shared" si="1"/>
        <v>1305.6000000000001</v>
      </c>
      <c r="G10" s="88">
        <f>($C$5/100)*G7</f>
        <v>15.3</v>
      </c>
      <c r="H10" s="88">
        <f>($C$5/100)*H7</f>
        <v>477.7</v>
      </c>
      <c r="I10" s="88">
        <f t="shared" si="1"/>
        <v>0</v>
      </c>
      <c r="J10" s="92">
        <f>($H$10/100)*J7</f>
        <v>80.73129999999999</v>
      </c>
      <c r="K10" s="92">
        <f>($H$10/100)*K7</f>
        <v>380.24919999999997</v>
      </c>
      <c r="L10" s="92">
        <f>($H$10/100)*L7</f>
        <v>16.7195</v>
      </c>
      <c r="M10" s="94"/>
    </row>
    <row r="11" spans="1:28" s="1" customFormat="1" ht="26.25" customHeight="1" x14ac:dyDescent="0.25">
      <c r="A11" s="124" t="s">
        <v>49</v>
      </c>
      <c r="B11" s="122" t="s">
        <v>242</v>
      </c>
      <c r="C11" s="73"/>
      <c r="D11" s="87">
        <v>81.900000000000006</v>
      </c>
      <c r="E11" s="87">
        <v>0.02</v>
      </c>
      <c r="F11" s="65">
        <v>541.57000000000005</v>
      </c>
      <c r="G11" s="87">
        <v>0</v>
      </c>
      <c r="H11" s="87">
        <v>55.47</v>
      </c>
      <c r="I11" s="50">
        <v>0</v>
      </c>
      <c r="J11" s="90">
        <v>5</v>
      </c>
      <c r="K11" s="93">
        <v>5026</v>
      </c>
      <c r="L11" s="90">
        <v>2</v>
      </c>
      <c r="M11" s="94"/>
    </row>
    <row r="12" spans="1:28" s="1" customFormat="1" ht="26.25" customHeight="1" x14ac:dyDescent="0.25">
      <c r="A12" s="124"/>
      <c r="B12" s="122" t="s">
        <v>243</v>
      </c>
      <c r="C12" s="73"/>
      <c r="D12" s="87">
        <v>0</v>
      </c>
      <c r="E12" s="87">
        <v>0</v>
      </c>
      <c r="F12" s="65">
        <v>24.03</v>
      </c>
      <c r="G12" s="87">
        <v>0</v>
      </c>
      <c r="H12" s="87">
        <v>104.01</v>
      </c>
      <c r="I12" s="50">
        <v>0</v>
      </c>
      <c r="J12" s="90"/>
      <c r="K12" s="93"/>
      <c r="L12" s="90"/>
      <c r="M12" s="94"/>
    </row>
    <row r="13" spans="1:28" s="1" customFormat="1" ht="26.25" customHeight="1" x14ac:dyDescent="0.25">
      <c r="B13" s="122" t="s">
        <v>244</v>
      </c>
      <c r="C13" s="73"/>
      <c r="D13" s="140">
        <f>D12/D14</f>
        <v>0</v>
      </c>
      <c r="E13" s="140">
        <v>0</v>
      </c>
      <c r="F13" s="140">
        <f t="shared" ref="F13:H13" si="2">F12/F14</f>
        <v>4.2485855728429986E-2</v>
      </c>
      <c r="G13" s="140">
        <v>0</v>
      </c>
      <c r="H13" s="140">
        <f t="shared" si="2"/>
        <v>0.65218209179834463</v>
      </c>
      <c r="I13" s="140">
        <v>0</v>
      </c>
      <c r="J13" s="90">
        <v>30.61</v>
      </c>
      <c r="K13" s="93">
        <v>33.07</v>
      </c>
      <c r="L13" s="90">
        <v>455.3</v>
      </c>
      <c r="M13" s="94"/>
    </row>
    <row r="14" spans="1:28" s="1" customFormat="1" ht="26.25" x14ac:dyDescent="0.25">
      <c r="A14" s="46"/>
      <c r="B14" s="122" t="s">
        <v>245</v>
      </c>
      <c r="C14" s="126">
        <f>SUM(D14:I14)</f>
        <v>807</v>
      </c>
      <c r="D14" s="65">
        <f>D12+D11</f>
        <v>81.900000000000006</v>
      </c>
      <c r="E14" s="65">
        <f t="shared" ref="E14:I14" si="3">E12+E11</f>
        <v>0.02</v>
      </c>
      <c r="F14" s="97">
        <f t="shared" si="3"/>
        <v>565.6</v>
      </c>
      <c r="G14" s="97">
        <f t="shared" si="3"/>
        <v>0</v>
      </c>
      <c r="H14" s="97">
        <f t="shared" si="3"/>
        <v>159.48000000000002</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4" t="s">
        <v>234</v>
      </c>
      <c r="B16" s="246" t="s">
        <v>235</v>
      </c>
      <c r="C16" s="137">
        <v>1098</v>
      </c>
      <c r="D16" s="87">
        <v>28</v>
      </c>
      <c r="E16" s="87">
        <v>12</v>
      </c>
      <c r="F16" s="87">
        <v>768</v>
      </c>
      <c r="G16" s="87">
        <v>9</v>
      </c>
      <c r="H16" s="87">
        <v>281</v>
      </c>
      <c r="I16" s="87"/>
      <c r="J16" s="247"/>
      <c r="K16" s="89"/>
      <c r="L16" s="89"/>
    </row>
    <row r="17" spans="1:46" s="1" customFormat="1" ht="26.25" hidden="1" x14ac:dyDescent="0.25">
      <c r="A17" s="46"/>
      <c r="B17" s="246" t="s">
        <v>236</v>
      </c>
      <c r="C17" s="137">
        <v>1793</v>
      </c>
      <c r="D17" s="87">
        <v>92</v>
      </c>
      <c r="E17" s="87">
        <v>40</v>
      </c>
      <c r="F17" s="87">
        <v>717</v>
      </c>
      <c r="G17" s="87">
        <v>28</v>
      </c>
      <c r="H17" s="87">
        <v>916</v>
      </c>
      <c r="I17" s="87"/>
      <c r="J17" s="248"/>
      <c r="K17" s="248"/>
      <c r="L17" s="89"/>
    </row>
    <row r="18" spans="1:46" s="251" customFormat="1" ht="26.25" x14ac:dyDescent="0.25">
      <c r="A18" s="46"/>
      <c r="B18" s="246"/>
      <c r="C18" s="249"/>
      <c r="D18" s="250"/>
      <c r="E18" s="250"/>
      <c r="F18" s="250"/>
      <c r="G18" s="250"/>
      <c r="H18" s="250"/>
      <c r="I18" s="250"/>
      <c r="J18" s="89"/>
      <c r="K18" s="89"/>
      <c r="L18" s="89"/>
    </row>
    <row r="19" spans="1:46" ht="28.5" customHeight="1" x14ac:dyDescent="0.25">
      <c r="A19" s="124" t="s">
        <v>50</v>
      </c>
      <c r="B19" s="64"/>
      <c r="C19" s="130" t="s">
        <v>51</v>
      </c>
      <c r="D19" s="127">
        <f>D11/D8</f>
        <v>2.9250000000000003</v>
      </c>
      <c r="E19" s="127">
        <f>E11/E8</f>
        <v>1.6666666666666668E-3</v>
      </c>
      <c r="F19" s="127">
        <f>F11/F8</f>
        <v>0.70516927083333336</v>
      </c>
      <c r="G19" s="127"/>
      <c r="H19" s="127">
        <f>H11/H8</f>
        <v>0.19740213523131672</v>
      </c>
      <c r="I19" s="127"/>
      <c r="J19" s="125">
        <f>J14/J8</f>
        <v>0.15173301667745231</v>
      </c>
      <c r="K19" s="125">
        <f>K14/K8</f>
        <v>33.572390933528546</v>
      </c>
      <c r="L19" s="125">
        <f>L14/L8</f>
        <v>-5.7234833520324296E-2</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0.68278449353897464</v>
      </c>
      <c r="E20" s="127">
        <f>E11/E9</f>
        <v>1.4970059880239522E-3</v>
      </c>
      <c r="F20" s="127">
        <f>F11/F9</f>
        <v>0.69131771229582284</v>
      </c>
      <c r="G20" s="127"/>
      <c r="H20" s="127">
        <f>H11/H9</f>
        <v>0.18764017197812047</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2.9250000000000003</v>
      </c>
      <c r="E21" s="133">
        <f>E14/E8</f>
        <v>1.6666666666666668E-3</v>
      </c>
      <c r="F21" s="133">
        <f>F14/F8</f>
        <v>0.73645833333333333</v>
      </c>
      <c r="G21" s="133"/>
      <c r="H21" s="133">
        <f>H14/H8</f>
        <v>0.56754448398576518</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0.68278449353897464</v>
      </c>
      <c r="E22" s="129">
        <f>E14/E9</f>
        <v>1.4970059880239522E-3</v>
      </c>
      <c r="F22" s="129">
        <f>F14/F9</f>
        <v>0.72199216735512928</v>
      </c>
      <c r="G22" s="129"/>
      <c r="H22" s="129">
        <f>H14/H9</f>
        <v>0.53947817968398515</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1.7205882352941178</v>
      </c>
      <c r="E23" s="190">
        <f>E14/E10</f>
        <v>9.8039215686274508E-4</v>
      </c>
      <c r="F23" s="191">
        <f>F14/F10</f>
        <v>0.43321078431372545</v>
      </c>
      <c r="G23" s="191"/>
      <c r="H23" s="191">
        <f>H14/H10</f>
        <v>0.33384969646221485</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D10-D14</f>
        <v>-34.300000000000004</v>
      </c>
      <c r="E24" s="192">
        <f>E10-E14</f>
        <v>20.380000000000003</v>
      </c>
      <c r="F24" s="193">
        <f>F10-F14</f>
        <v>740.00000000000011</v>
      </c>
      <c r="G24" s="193">
        <f>G10-G14</f>
        <v>15.3</v>
      </c>
      <c r="H24" s="193">
        <f>H10-H14</f>
        <v>318.21999999999997</v>
      </c>
      <c r="I24" s="193"/>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0" t="s">
        <v>46</v>
      </c>
      <c r="B25" s="281"/>
      <c r="C25" s="282" t="s">
        <v>129</v>
      </c>
      <c r="D25" s="161" t="s">
        <v>87</v>
      </c>
      <c r="E25" s="182"/>
      <c r="F25" s="182" t="s">
        <v>87</v>
      </c>
      <c r="G25" s="182"/>
      <c r="H25" s="182" t="s">
        <v>86</v>
      </c>
      <c r="I25" s="210"/>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42.75" thickBot="1" x14ac:dyDescent="0.45">
      <c r="A26" s="159" t="s">
        <v>66</v>
      </c>
      <c r="B26" s="160"/>
      <c r="C26" s="283"/>
      <c r="D26" s="75" t="s">
        <v>107</v>
      </c>
      <c r="E26" s="183"/>
      <c r="F26" s="183" t="s">
        <v>109</v>
      </c>
      <c r="G26" s="183"/>
      <c r="H26" s="183" t="s">
        <v>112</v>
      </c>
      <c r="I26" s="211"/>
      <c r="J26" s="157"/>
      <c r="K26" s="77"/>
      <c r="L26" s="77"/>
      <c r="M26" s="155"/>
      <c r="N26" s="155"/>
      <c r="O26" s="155"/>
      <c r="P26" s="156"/>
      <c r="Q26" s="151"/>
      <c r="R26" s="151"/>
    </row>
    <row r="27" spans="1:46" s="71" customFormat="1" ht="42.75" thickBot="1" x14ac:dyDescent="0.45">
      <c r="A27" s="285" t="s">
        <v>68</v>
      </c>
      <c r="B27" s="286"/>
      <c r="C27" s="283"/>
      <c r="D27" s="75" t="s">
        <v>108</v>
      </c>
      <c r="E27" s="183"/>
      <c r="F27" s="183" t="s">
        <v>110</v>
      </c>
      <c r="G27" s="183"/>
      <c r="H27" s="183" t="s">
        <v>113</v>
      </c>
      <c r="I27" s="211"/>
      <c r="J27" s="152"/>
      <c r="K27" s="152"/>
      <c r="L27" s="152"/>
      <c r="M27" s="155"/>
      <c r="N27" s="155"/>
      <c r="O27" s="155"/>
      <c r="P27" s="156"/>
      <c r="Q27" s="151"/>
      <c r="R27" s="151"/>
    </row>
    <row r="28" spans="1:46" s="71" customFormat="1" ht="42.75" thickBot="1" x14ac:dyDescent="0.45">
      <c r="A28" s="287" t="s">
        <v>67</v>
      </c>
      <c r="B28" s="288"/>
      <c r="C28" s="284"/>
      <c r="D28" s="163"/>
      <c r="E28" s="184"/>
      <c r="F28" s="223" t="s">
        <v>111</v>
      </c>
      <c r="G28" s="184"/>
      <c r="H28" s="184"/>
      <c r="I28" s="212"/>
      <c r="J28" s="152"/>
      <c r="K28" s="152"/>
      <c r="L28" s="152"/>
      <c r="M28" s="70"/>
      <c r="N28" s="70"/>
      <c r="O28" s="70"/>
      <c r="Q28" s="151"/>
      <c r="R28" s="151"/>
    </row>
    <row r="29" spans="1:46" ht="71.25" customHeight="1" thickBot="1" x14ac:dyDescent="0.3">
      <c r="A29" s="266" t="s">
        <v>36</v>
      </c>
      <c r="B29" s="267"/>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65"/>
      <c r="R30" s="265"/>
      <c r="AC30" s="1"/>
      <c r="AD30" s="1"/>
      <c r="AE30" s="1"/>
      <c r="AF30" s="1"/>
      <c r="AG30" s="1"/>
      <c r="AH30" s="1"/>
      <c r="AI30" s="1"/>
      <c r="AJ30" s="1"/>
      <c r="AK30" s="1"/>
      <c r="AL30" s="1"/>
      <c r="AM30" s="1"/>
      <c r="AN30" s="1"/>
      <c r="AO30" s="1"/>
      <c r="AP30" s="1"/>
      <c r="AQ30" s="1"/>
      <c r="AR30" s="1"/>
      <c r="AS30" s="1"/>
      <c r="AT30" s="1"/>
    </row>
    <row r="31" spans="1:46" ht="60" x14ac:dyDescent="0.25">
      <c r="A31" s="268" t="s">
        <v>13</v>
      </c>
      <c r="B31" s="269"/>
      <c r="C31" s="54" t="s">
        <v>63</v>
      </c>
      <c r="D31" s="173" t="s">
        <v>155</v>
      </c>
      <c r="E31" s="198" t="s">
        <v>155</v>
      </c>
      <c r="F31" s="185" t="s">
        <v>155</v>
      </c>
      <c r="G31" s="185" t="s">
        <v>129</v>
      </c>
      <c r="H31" s="185" t="s">
        <v>155</v>
      </c>
      <c r="I31" s="213" t="s">
        <v>129</v>
      </c>
      <c r="J31" s="39"/>
      <c r="K31" s="75"/>
      <c r="L31" s="39"/>
      <c r="M31" s="3" t="s">
        <v>135</v>
      </c>
      <c r="N31" s="3" t="s">
        <v>169</v>
      </c>
      <c r="O31" s="231" t="s">
        <v>196</v>
      </c>
      <c r="P31" s="232" t="s">
        <v>136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0"/>
      <c r="B32" s="269"/>
      <c r="C32" s="55" t="s">
        <v>61</v>
      </c>
      <c r="D32" s="216" t="s">
        <v>153</v>
      </c>
      <c r="E32" s="187" t="s">
        <v>153</v>
      </c>
      <c r="F32" s="185" t="s">
        <v>153</v>
      </c>
      <c r="G32" s="185" t="s">
        <v>129</v>
      </c>
      <c r="H32" s="185" t="s">
        <v>153</v>
      </c>
      <c r="I32" s="213" t="s">
        <v>129</v>
      </c>
      <c r="J32" s="33"/>
      <c r="K32" s="75"/>
      <c r="L32" s="33"/>
      <c r="M32" s="3" t="s">
        <v>129</v>
      </c>
      <c r="N32" s="289" t="s">
        <v>194</v>
      </c>
      <c r="O32" s="295" t="s">
        <v>195</v>
      </c>
      <c r="P32" s="232" t="s">
        <v>151</v>
      </c>
      <c r="Q32" s="265"/>
      <c r="R32" s="265"/>
      <c r="AC32" s="1"/>
      <c r="AD32" s="1"/>
      <c r="AE32" s="1"/>
      <c r="AF32" s="1"/>
      <c r="AG32" s="1"/>
      <c r="AH32" s="1"/>
      <c r="AI32" s="1"/>
      <c r="AJ32" s="1"/>
      <c r="AK32" s="1"/>
      <c r="AL32" s="1"/>
      <c r="AM32" s="1"/>
      <c r="AN32" s="1"/>
      <c r="AO32" s="1"/>
      <c r="AP32" s="1"/>
      <c r="AQ32" s="1"/>
      <c r="AR32" s="1"/>
      <c r="AS32" s="1"/>
      <c r="AT32" s="1"/>
    </row>
    <row r="33" spans="1:46" ht="26.25" x14ac:dyDescent="0.25">
      <c r="A33" s="270"/>
      <c r="B33" s="269"/>
      <c r="C33" s="54" t="s">
        <v>62</v>
      </c>
      <c r="D33" s="216" t="s">
        <v>153</v>
      </c>
      <c r="E33" s="187" t="s">
        <v>153</v>
      </c>
      <c r="F33" s="185" t="s">
        <v>153</v>
      </c>
      <c r="G33" s="185" t="s">
        <v>129</v>
      </c>
      <c r="H33" s="185" t="s">
        <v>153</v>
      </c>
      <c r="I33" s="213" t="s">
        <v>129</v>
      </c>
      <c r="J33" s="34"/>
      <c r="K33" s="76"/>
      <c r="L33" s="34"/>
      <c r="M33" s="3" t="s">
        <v>129</v>
      </c>
      <c r="N33" s="291"/>
      <c r="O33" s="296"/>
      <c r="P33" s="232" t="s">
        <v>151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111"/>
      <c r="H35" s="1"/>
      <c r="I35" s="9"/>
      <c r="J35" s="1"/>
      <c r="L35" s="1"/>
      <c r="M35" s="10"/>
      <c r="N35" s="10"/>
      <c r="O35" s="11"/>
      <c r="P35" s="203"/>
      <c r="Q35" s="265"/>
      <c r="R35" s="265"/>
      <c r="AC35" s="1"/>
      <c r="AD35" s="1"/>
      <c r="AE35" s="1"/>
      <c r="AF35" s="1"/>
      <c r="AG35" s="1"/>
      <c r="AH35" s="1"/>
      <c r="AI35" s="1"/>
      <c r="AJ35" s="1"/>
      <c r="AK35" s="1"/>
      <c r="AL35" s="1"/>
      <c r="AM35" s="1"/>
      <c r="AN35" s="1"/>
      <c r="AO35" s="1"/>
      <c r="AP35" s="1"/>
      <c r="AQ35" s="1"/>
      <c r="AR35" s="1"/>
      <c r="AS35" s="1"/>
      <c r="AT35" s="1"/>
    </row>
    <row r="36" spans="1:46" ht="60" customHeight="1" x14ac:dyDescent="0.25">
      <c r="A36" s="261" t="s">
        <v>7</v>
      </c>
      <c r="B36" s="262"/>
      <c r="C36" s="178" t="s">
        <v>72</v>
      </c>
      <c r="D36" s="217" t="s">
        <v>155</v>
      </c>
      <c r="E36" s="186" t="s">
        <v>155</v>
      </c>
      <c r="F36" s="185" t="s">
        <v>155</v>
      </c>
      <c r="G36" s="185" t="s">
        <v>129</v>
      </c>
      <c r="H36" s="185" t="s">
        <v>155</v>
      </c>
      <c r="I36" s="213" t="s">
        <v>129</v>
      </c>
      <c r="J36" s="25"/>
      <c r="K36" s="75"/>
      <c r="L36" s="25"/>
      <c r="M36" s="141" t="s">
        <v>135</v>
      </c>
      <c r="N36" s="171" t="s">
        <v>201</v>
      </c>
      <c r="O36" s="194" t="s">
        <v>200</v>
      </c>
      <c r="P36" s="232" t="s">
        <v>136</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61"/>
      <c r="B37" s="262"/>
      <c r="C37" s="178" t="s">
        <v>73</v>
      </c>
      <c r="D37" s="217" t="s">
        <v>153</v>
      </c>
      <c r="E37" s="186" t="s">
        <v>153</v>
      </c>
      <c r="F37" s="185" t="s">
        <v>153</v>
      </c>
      <c r="G37" s="185" t="s">
        <v>129</v>
      </c>
      <c r="H37" s="185" t="s">
        <v>153</v>
      </c>
      <c r="I37" s="213" t="s">
        <v>129</v>
      </c>
      <c r="J37" s="35"/>
      <c r="K37" s="75"/>
      <c r="L37" s="35"/>
      <c r="M37" s="3" t="s">
        <v>129</v>
      </c>
      <c r="N37" s="3" t="s">
        <v>129</v>
      </c>
      <c r="O37" s="295" t="s">
        <v>204</v>
      </c>
      <c r="P37" s="232" t="s">
        <v>151</v>
      </c>
      <c r="Q37" s="150"/>
      <c r="R37" s="150"/>
      <c r="AC37" s="1"/>
      <c r="AD37" s="1"/>
      <c r="AE37" s="1"/>
      <c r="AF37" s="1"/>
      <c r="AG37" s="1"/>
      <c r="AH37" s="1"/>
      <c r="AI37" s="1"/>
      <c r="AJ37" s="1"/>
      <c r="AK37" s="1"/>
      <c r="AL37" s="1"/>
      <c r="AM37" s="1"/>
      <c r="AN37" s="1"/>
      <c r="AO37" s="1"/>
      <c r="AP37" s="1"/>
      <c r="AQ37" s="1"/>
      <c r="AR37" s="1"/>
      <c r="AS37" s="1"/>
      <c r="AT37" s="1"/>
    </row>
    <row r="38" spans="1:46" ht="75" x14ac:dyDescent="0.25">
      <c r="A38" s="261"/>
      <c r="B38" s="262"/>
      <c r="C38" s="179" t="s">
        <v>71</v>
      </c>
      <c r="D38" s="217" t="s">
        <v>155</v>
      </c>
      <c r="E38" s="186" t="s">
        <v>155</v>
      </c>
      <c r="F38" s="185" t="s">
        <v>155</v>
      </c>
      <c r="G38" s="185" t="s">
        <v>129</v>
      </c>
      <c r="H38" s="185" t="s">
        <v>155</v>
      </c>
      <c r="I38" s="213" t="s">
        <v>129</v>
      </c>
      <c r="J38" s="26"/>
      <c r="K38" s="76"/>
      <c r="L38" s="26"/>
      <c r="M38" s="3" t="s">
        <v>135</v>
      </c>
      <c r="N38" s="171" t="s">
        <v>202</v>
      </c>
      <c r="O38" s="297"/>
      <c r="P38" s="232" t="s">
        <v>136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61"/>
      <c r="B39" s="262"/>
      <c r="C39" s="181" t="s">
        <v>70</v>
      </c>
      <c r="D39" s="217" t="s">
        <v>155</v>
      </c>
      <c r="E39" s="186" t="s">
        <v>155</v>
      </c>
      <c r="F39" s="185" t="s">
        <v>155</v>
      </c>
      <c r="G39" s="185" t="s">
        <v>129</v>
      </c>
      <c r="H39" s="185" t="s">
        <v>155</v>
      </c>
      <c r="I39" s="213" t="s">
        <v>129</v>
      </c>
      <c r="J39" s="26"/>
      <c r="K39" s="75"/>
      <c r="L39" s="26"/>
      <c r="M39" s="3" t="s">
        <v>135</v>
      </c>
      <c r="N39" s="171" t="s">
        <v>203</v>
      </c>
      <c r="O39" s="296"/>
      <c r="P39" s="232" t="s">
        <v>136</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61"/>
      <c r="B40" s="262"/>
      <c r="C40" s="180" t="s">
        <v>69</v>
      </c>
      <c r="D40" s="217" t="s">
        <v>155</v>
      </c>
      <c r="E40" s="186" t="s">
        <v>155</v>
      </c>
      <c r="F40" s="185" t="s">
        <v>155</v>
      </c>
      <c r="G40" s="185" t="s">
        <v>129</v>
      </c>
      <c r="H40" s="185" t="s">
        <v>155</v>
      </c>
      <c r="I40" s="213" t="s">
        <v>129</v>
      </c>
      <c r="J40" s="27"/>
      <c r="K40" s="75"/>
      <c r="L40" s="27"/>
      <c r="M40" s="3" t="s">
        <v>197</v>
      </c>
      <c r="N40" s="141" t="s">
        <v>198</v>
      </c>
      <c r="O40" s="194" t="s">
        <v>199</v>
      </c>
      <c r="P40" s="232" t="s">
        <v>136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45" x14ac:dyDescent="0.25">
      <c r="A43" s="261" t="s">
        <v>3</v>
      </c>
      <c r="B43" s="262"/>
      <c r="C43" s="58" t="s">
        <v>4</v>
      </c>
      <c r="D43" s="217" t="s">
        <v>128</v>
      </c>
      <c r="E43" s="186" t="s">
        <v>128</v>
      </c>
      <c r="F43" s="185" t="s">
        <v>128</v>
      </c>
      <c r="G43" s="185" t="s">
        <v>129</v>
      </c>
      <c r="H43" s="185" t="s">
        <v>128</v>
      </c>
      <c r="I43" s="213" t="s">
        <v>129</v>
      </c>
      <c r="J43" s="144"/>
      <c r="K43" s="145"/>
      <c r="L43" s="144"/>
      <c r="M43" s="3" t="s">
        <v>129</v>
      </c>
      <c r="N43" s="171" t="s">
        <v>167</v>
      </c>
      <c r="O43" s="195" t="s">
        <v>174</v>
      </c>
      <c r="P43" s="226" t="s">
        <v>24</v>
      </c>
      <c r="Q43"/>
      <c r="R43" s="150"/>
      <c r="AC43" s="1"/>
      <c r="AD43" s="1"/>
      <c r="AE43" s="1"/>
      <c r="AF43" s="1"/>
      <c r="AG43" s="1"/>
      <c r="AH43" s="1"/>
      <c r="AI43" s="1"/>
      <c r="AJ43" s="1"/>
      <c r="AK43" s="1"/>
      <c r="AL43" s="1"/>
      <c r="AM43" s="1"/>
      <c r="AN43" s="1"/>
      <c r="AO43" s="1"/>
      <c r="AP43" s="1"/>
      <c r="AQ43" s="1"/>
      <c r="AR43" s="1"/>
      <c r="AS43" s="1"/>
      <c r="AT43" s="1"/>
    </row>
    <row r="44" spans="1:46" ht="30" x14ac:dyDescent="0.25">
      <c r="A44" s="261"/>
      <c r="B44" s="262"/>
      <c r="C44" s="78" t="s">
        <v>10</v>
      </c>
      <c r="D44" s="217" t="s">
        <v>128</v>
      </c>
      <c r="E44" s="186" t="s">
        <v>128</v>
      </c>
      <c r="F44" s="185" t="s">
        <v>128</v>
      </c>
      <c r="G44" s="185" t="s">
        <v>129</v>
      </c>
      <c r="H44" s="185" t="s">
        <v>128</v>
      </c>
      <c r="I44" s="213" t="s">
        <v>129</v>
      </c>
      <c r="J44" s="144"/>
      <c r="K44" s="145"/>
      <c r="L44" s="144"/>
      <c r="M44" s="3" t="s">
        <v>129</v>
      </c>
      <c r="N44" s="171" t="s">
        <v>206</v>
      </c>
      <c r="O44" s="195" t="s">
        <v>185</v>
      </c>
      <c r="P44" s="226" t="s">
        <v>24</v>
      </c>
      <c r="Q44"/>
      <c r="R44" s="150"/>
      <c r="AC44" s="1"/>
      <c r="AD44" s="1"/>
      <c r="AE44" s="1"/>
      <c r="AF44" s="1"/>
      <c r="AG44" s="1"/>
      <c r="AH44" s="1"/>
      <c r="AI44" s="1"/>
      <c r="AJ44" s="1"/>
      <c r="AK44" s="1"/>
      <c r="AL44" s="1"/>
      <c r="AM44" s="1"/>
      <c r="AN44" s="1"/>
      <c r="AO44" s="1"/>
      <c r="AP44" s="1"/>
      <c r="AQ44" s="1"/>
      <c r="AR44" s="1"/>
      <c r="AS44" s="1"/>
      <c r="AT44" s="1"/>
    </row>
    <row r="45" spans="1:46" ht="21" x14ac:dyDescent="0.25">
      <c r="A45" s="261"/>
      <c r="B45" s="262"/>
      <c r="C45" s="58" t="str">
        <f>C60</f>
        <v>Others Quota</v>
      </c>
      <c r="D45" s="217" t="s">
        <v>153</v>
      </c>
      <c r="E45" s="186" t="s">
        <v>153</v>
      </c>
      <c r="F45" s="188" t="s">
        <v>153</v>
      </c>
      <c r="G45" s="185" t="s">
        <v>129</v>
      </c>
      <c r="H45" s="188" t="s">
        <v>153</v>
      </c>
      <c r="I45" s="213" t="s">
        <v>129</v>
      </c>
      <c r="J45" s="144"/>
      <c r="K45" s="146"/>
      <c r="L45" s="144"/>
      <c r="M45" s="3" t="s">
        <v>129</v>
      </c>
      <c r="N45" s="171" t="s">
        <v>129</v>
      </c>
      <c r="O45" s="195" t="s">
        <v>205</v>
      </c>
      <c r="P45" s="232" t="s">
        <v>151</v>
      </c>
      <c r="Q45" s="150"/>
      <c r="R45" s="150"/>
      <c r="AC45" s="1"/>
      <c r="AD45" s="1"/>
      <c r="AE45" s="1"/>
      <c r="AF45" s="1"/>
      <c r="AG45" s="1"/>
      <c r="AH45" s="1"/>
      <c r="AI45" s="1"/>
      <c r="AJ45" s="1"/>
      <c r="AK45" s="1"/>
      <c r="AL45" s="1"/>
      <c r="AM45" s="1"/>
      <c r="AN45" s="1"/>
      <c r="AO45" s="1"/>
      <c r="AP45" s="1"/>
      <c r="AQ45" s="1"/>
      <c r="AR45" s="1"/>
      <c r="AS45" s="1"/>
      <c r="AT45" s="1"/>
    </row>
    <row r="46" spans="1:46" ht="21" x14ac:dyDescent="0.25">
      <c r="A46" s="261"/>
      <c r="B46" s="262"/>
      <c r="C46" s="233" t="s">
        <v>79</v>
      </c>
      <c r="D46" s="217" t="s">
        <v>153</v>
      </c>
      <c r="E46" s="186" t="s">
        <v>153</v>
      </c>
      <c r="F46" s="188" t="s">
        <v>153</v>
      </c>
      <c r="G46" s="185" t="s">
        <v>129</v>
      </c>
      <c r="H46" s="188" t="s">
        <v>153</v>
      </c>
      <c r="I46" s="213" t="s">
        <v>129</v>
      </c>
      <c r="J46" s="144"/>
      <c r="K46" s="146"/>
      <c r="L46" s="144"/>
      <c r="M46" s="3" t="s">
        <v>129</v>
      </c>
      <c r="N46" s="28" t="s">
        <v>129</v>
      </c>
      <c r="O46" s="195" t="s">
        <v>205</v>
      </c>
      <c r="P46" s="199" t="s">
        <v>151</v>
      </c>
      <c r="Q46" s="150"/>
      <c r="R46" s="150"/>
      <c r="AC46" s="1"/>
      <c r="AD46" s="1"/>
      <c r="AE46" s="1"/>
      <c r="AF46" s="1"/>
      <c r="AG46" s="1"/>
      <c r="AH46" s="1"/>
      <c r="AI46" s="1"/>
      <c r="AJ46" s="1"/>
      <c r="AK46" s="1"/>
      <c r="AL46" s="1"/>
      <c r="AM46" s="1"/>
      <c r="AN46" s="1"/>
      <c r="AO46" s="1"/>
      <c r="AP46" s="1"/>
      <c r="AQ46" s="1"/>
      <c r="AR46" s="1"/>
      <c r="AS46" s="1"/>
      <c r="AT46" s="1"/>
    </row>
    <row r="47" spans="1:46" ht="30" x14ac:dyDescent="0.25">
      <c r="A47" s="261"/>
      <c r="B47" s="262"/>
      <c r="C47" s="59" t="str">
        <f t="shared" ref="C47:C48" si="5">C61</f>
        <v>Remove TAC</v>
      </c>
      <c r="D47" s="217" t="s">
        <v>153</v>
      </c>
      <c r="E47" s="186" t="s">
        <v>153</v>
      </c>
      <c r="F47" s="188" t="s">
        <v>153</v>
      </c>
      <c r="G47" s="185" t="s">
        <v>129</v>
      </c>
      <c r="H47" s="188" t="s">
        <v>153</v>
      </c>
      <c r="I47" s="213" t="s">
        <v>129</v>
      </c>
      <c r="J47" s="144"/>
      <c r="K47" s="145"/>
      <c r="L47" s="144"/>
      <c r="M47" s="3" t="s">
        <v>129</v>
      </c>
      <c r="N47" s="141" t="s">
        <v>212</v>
      </c>
      <c r="O47" s="195" t="s">
        <v>175</v>
      </c>
      <c r="P47" s="232" t="s">
        <v>151</v>
      </c>
      <c r="Q47" s="150"/>
      <c r="R47" s="150"/>
      <c r="AC47" s="1"/>
      <c r="AD47" s="1"/>
      <c r="AE47" s="1"/>
      <c r="AF47" s="1"/>
      <c r="AG47" s="1"/>
      <c r="AH47" s="1"/>
      <c r="AI47" s="1"/>
      <c r="AJ47" s="1"/>
      <c r="AK47" s="1"/>
      <c r="AL47" s="1"/>
      <c r="AM47" s="1"/>
      <c r="AN47" s="1"/>
      <c r="AO47" s="1"/>
      <c r="AP47" s="1"/>
      <c r="AQ47" s="1"/>
      <c r="AR47" s="1"/>
      <c r="AS47" s="1"/>
      <c r="AT47" s="1"/>
    </row>
    <row r="48" spans="1:46" ht="21" x14ac:dyDescent="0.25">
      <c r="A48" s="261"/>
      <c r="B48" s="262"/>
      <c r="C48" s="58" t="str">
        <f t="shared" si="5"/>
        <v xml:space="preserve">Merge TAC regions </v>
      </c>
      <c r="D48" s="217" t="s">
        <v>153</v>
      </c>
      <c r="E48" s="186" t="s">
        <v>153</v>
      </c>
      <c r="F48" s="188" t="s">
        <v>153</v>
      </c>
      <c r="G48" s="185" t="s">
        <v>129</v>
      </c>
      <c r="H48" s="188" t="s">
        <v>153</v>
      </c>
      <c r="I48" s="213" t="s">
        <v>129</v>
      </c>
      <c r="J48" s="144"/>
      <c r="K48" s="145"/>
      <c r="L48" s="144"/>
      <c r="M48" s="3" t="s">
        <v>129</v>
      </c>
      <c r="N48" s="3" t="s">
        <v>129</v>
      </c>
      <c r="O48" s="195" t="s">
        <v>193</v>
      </c>
      <c r="P48" s="232" t="s">
        <v>151</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16"/>
      <c r="H49" s="1"/>
      <c r="I49" s="6"/>
      <c r="J49" s="1"/>
      <c r="K49" s="6"/>
      <c r="L49" s="1"/>
      <c r="M49" s="5"/>
      <c r="N49" s="5"/>
      <c r="O49" s="5"/>
      <c r="P49" s="205"/>
      <c r="Q49" s="150"/>
      <c r="R49" s="150"/>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4" t="s">
        <v>38</v>
      </c>
      <c r="D50" s="68" t="s">
        <v>40</v>
      </c>
      <c r="E50" s="36"/>
      <c r="F50" s="7"/>
      <c r="G50" s="115"/>
      <c r="H50" s="36"/>
      <c r="I50" s="7"/>
      <c r="J50" s="36"/>
      <c r="L50" s="36"/>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0" x14ac:dyDescent="0.25">
      <c r="A51" s="261" t="s">
        <v>2</v>
      </c>
      <c r="B51" s="262"/>
      <c r="C51" s="56" t="s">
        <v>14</v>
      </c>
      <c r="D51" s="174" t="s">
        <v>128</v>
      </c>
      <c r="E51" s="189" t="s">
        <v>128</v>
      </c>
      <c r="F51" s="185" t="s">
        <v>128</v>
      </c>
      <c r="G51" s="185" t="s">
        <v>129</v>
      </c>
      <c r="H51" s="185" t="s">
        <v>128</v>
      </c>
      <c r="I51" s="213" t="s">
        <v>129</v>
      </c>
      <c r="J51" s="143"/>
      <c r="K51" s="145"/>
      <c r="L51" s="143"/>
      <c r="M51" s="3" t="s">
        <v>129</v>
      </c>
      <c r="N51" s="171" t="s">
        <v>165</v>
      </c>
      <c r="O51" s="226" t="s">
        <v>166</v>
      </c>
      <c r="P51" s="226" t="s">
        <v>24</v>
      </c>
      <c r="Q51" s="150"/>
      <c r="R51" s="150"/>
      <c r="AC51" s="1"/>
      <c r="AD51" s="1"/>
      <c r="AE51" s="1"/>
      <c r="AF51" s="1"/>
      <c r="AG51" s="1"/>
      <c r="AH51" s="1"/>
      <c r="AI51" s="1"/>
      <c r="AJ51" s="1"/>
      <c r="AK51" s="1"/>
      <c r="AL51" s="1"/>
      <c r="AM51" s="1"/>
      <c r="AN51" s="1"/>
      <c r="AO51" s="1"/>
      <c r="AP51" s="1"/>
      <c r="AQ51" s="1"/>
      <c r="AR51" s="1"/>
      <c r="AS51" s="1"/>
      <c r="AT51" s="1"/>
    </row>
    <row r="52" spans="1:46" s="1" customFormat="1" ht="21" x14ac:dyDescent="0.25">
      <c r="A52" s="261"/>
      <c r="B52" s="262"/>
      <c r="C52" s="62" t="s">
        <v>30</v>
      </c>
      <c r="D52" s="174" t="s">
        <v>164</v>
      </c>
      <c r="E52" s="189" t="s">
        <v>164</v>
      </c>
      <c r="F52" s="189" t="s">
        <v>164</v>
      </c>
      <c r="G52" s="185" t="s">
        <v>129</v>
      </c>
      <c r="H52" s="189" t="s">
        <v>164</v>
      </c>
      <c r="I52" s="213" t="s">
        <v>129</v>
      </c>
      <c r="J52" s="143"/>
      <c r="K52" s="146"/>
      <c r="L52" s="143"/>
      <c r="M52" s="3" t="s">
        <v>129</v>
      </c>
      <c r="N52" s="171" t="s">
        <v>142</v>
      </c>
      <c r="O52" s="232" t="s">
        <v>143</v>
      </c>
      <c r="P52" s="232" t="s">
        <v>24</v>
      </c>
      <c r="Q52" s="150"/>
      <c r="R52" s="150"/>
    </row>
    <row r="53" spans="1:46" s="1" customFormat="1" ht="30" x14ac:dyDescent="0.35">
      <c r="A53" s="261"/>
      <c r="B53" s="262"/>
      <c r="C53" s="176" t="s">
        <v>31</v>
      </c>
      <c r="D53" s="174" t="s">
        <v>164</v>
      </c>
      <c r="E53" s="189" t="s">
        <v>164</v>
      </c>
      <c r="F53" s="189" t="s">
        <v>164</v>
      </c>
      <c r="G53" s="185" t="s">
        <v>129</v>
      </c>
      <c r="H53" s="189" t="s">
        <v>164</v>
      </c>
      <c r="I53" s="213" t="s">
        <v>129</v>
      </c>
      <c r="J53" s="143"/>
      <c r="K53" s="177"/>
      <c r="L53" s="143"/>
      <c r="M53" s="3" t="s">
        <v>129</v>
      </c>
      <c r="N53" s="171" t="s">
        <v>208</v>
      </c>
      <c r="O53" s="194" t="s">
        <v>207</v>
      </c>
      <c r="P53" s="232" t="s">
        <v>24</v>
      </c>
      <c r="Q53" s="150"/>
      <c r="R53" s="150"/>
    </row>
    <row r="54" spans="1:46" s="1" customFormat="1" ht="21" customHeight="1" x14ac:dyDescent="0.35">
      <c r="A54" s="261"/>
      <c r="B54" s="262"/>
      <c r="C54" s="175"/>
      <c r="D54" s="185"/>
      <c r="E54" s="185"/>
      <c r="F54" s="185"/>
      <c r="G54" s="185"/>
      <c r="H54" s="185"/>
      <c r="I54" s="185"/>
      <c r="J54" s="39"/>
      <c r="K54" s="196"/>
      <c r="L54" s="39"/>
      <c r="M54" s="197"/>
      <c r="N54" s="197"/>
      <c r="O54" s="148"/>
      <c r="P54" s="147"/>
      <c r="Q54" s="150"/>
      <c r="R54" s="150"/>
    </row>
    <row r="55" spans="1:46" s="1" customFormat="1" ht="21" customHeight="1" x14ac:dyDescent="0.35">
      <c r="A55" s="261"/>
      <c r="B55" s="262"/>
      <c r="C55" s="175"/>
      <c r="D55" s="185"/>
      <c r="E55" s="185"/>
      <c r="F55" s="185"/>
      <c r="G55" s="185"/>
      <c r="H55" s="185"/>
      <c r="I55" s="185"/>
      <c r="J55" s="39"/>
      <c r="K55" s="196"/>
      <c r="L55" s="39"/>
      <c r="M55" s="197"/>
      <c r="N55" s="197"/>
      <c r="O55" s="148"/>
      <c r="P55" s="147"/>
      <c r="Q55" s="150"/>
      <c r="R55" s="150"/>
    </row>
    <row r="56" spans="1:46" ht="21.75" thickBot="1" x14ac:dyDescent="0.3">
      <c r="A56" s="1"/>
      <c r="B56" s="1"/>
      <c r="C56" s="4"/>
      <c r="D56" s="4"/>
      <c r="E56" s="4"/>
      <c r="F56" s="6"/>
      <c r="G56" s="15"/>
      <c r="H56" s="4"/>
      <c r="I56" s="6"/>
      <c r="J56" s="4"/>
      <c r="K56" s="15"/>
      <c r="L56" s="4"/>
      <c r="M56" s="5"/>
      <c r="N56" s="5"/>
      <c r="O56" s="15"/>
      <c r="Q56" s="150"/>
      <c r="R56" s="150"/>
      <c r="AC56" s="1"/>
      <c r="AD56" s="1"/>
      <c r="AE56" s="1"/>
      <c r="AF56" s="1"/>
      <c r="AG56" s="1"/>
      <c r="AH56" s="1"/>
      <c r="AI56" s="1"/>
      <c r="AJ56" s="1"/>
      <c r="AK56" s="1"/>
      <c r="AL56" s="1"/>
      <c r="AM56" s="1"/>
      <c r="AN56" s="1"/>
      <c r="AO56" s="1"/>
      <c r="AP56" s="1"/>
      <c r="AQ56" s="1"/>
      <c r="AR56" s="1"/>
      <c r="AS56" s="1"/>
      <c r="AT56" s="1"/>
    </row>
    <row r="57" spans="1:46" ht="111.75" customHeight="1" thickBot="1" x14ac:dyDescent="0.3">
      <c r="A57" s="259" t="s">
        <v>78</v>
      </c>
      <c r="B57" s="260"/>
      <c r="C57" s="260"/>
      <c r="D57" s="263" t="s">
        <v>217</v>
      </c>
      <c r="E57" s="260"/>
      <c r="F57" s="260"/>
      <c r="G57" s="260"/>
      <c r="H57" s="260"/>
      <c r="I57" s="264"/>
      <c r="J57" s="117"/>
      <c r="K57" s="105"/>
      <c r="L57" s="201"/>
      <c r="M57" s="31"/>
      <c r="N57" s="31"/>
      <c r="O57" s="31"/>
      <c r="P57" s="31"/>
      <c r="Q57" s="265"/>
      <c r="R57" s="265"/>
      <c r="AC57" s="1"/>
      <c r="AD57" s="1"/>
      <c r="AE57" s="1"/>
      <c r="AF57" s="1"/>
      <c r="AG57" s="1"/>
      <c r="AH57" s="1"/>
      <c r="AI57" s="1"/>
      <c r="AJ57" s="1"/>
      <c r="AK57" s="1"/>
      <c r="AL57" s="1"/>
      <c r="AM57" s="1"/>
      <c r="AN57" s="1"/>
      <c r="AO57" s="1"/>
      <c r="AP57" s="1"/>
      <c r="AQ57" s="1"/>
      <c r="AR57" s="1"/>
      <c r="AS57" s="1"/>
      <c r="AT57" s="1"/>
    </row>
    <row r="58" spans="1:46" ht="23.25" hidden="1" x14ac:dyDescent="0.35">
      <c r="A58" s="18"/>
      <c r="B58" s="19"/>
      <c r="C58" s="6"/>
      <c r="D58" s="6"/>
      <c r="E58" s="6"/>
      <c r="F58" s="5"/>
      <c r="G58" s="114"/>
      <c r="H58" s="6"/>
      <c r="I58" s="5"/>
      <c r="J58" s="6"/>
      <c r="K58" s="5"/>
      <c r="L58" s="6"/>
      <c r="M58" s="5"/>
      <c r="N58" s="5"/>
      <c r="O58" s="5"/>
      <c r="Q58" s="150"/>
      <c r="R58" s="150"/>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6"/>
      <c r="D59" s="69" t="s">
        <v>39</v>
      </c>
      <c r="E59" s="16"/>
      <c r="F59" s="7"/>
      <c r="G59" s="115"/>
      <c r="H59" s="16"/>
      <c r="I59" s="7"/>
      <c r="J59" s="16"/>
      <c r="L59" s="16"/>
      <c r="M59" s="5"/>
      <c r="N59" s="5"/>
      <c r="O59" s="16"/>
      <c r="Q59" s="150"/>
      <c r="R59" s="150"/>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57" t="s">
        <v>32</v>
      </c>
      <c r="B60" s="258"/>
      <c r="C60" s="41" t="s">
        <v>11</v>
      </c>
      <c r="D60" s="13" t="s">
        <v>55</v>
      </c>
      <c r="E60" s="13" t="s">
        <v>55</v>
      </c>
      <c r="F60" s="138" t="s">
        <v>55</v>
      </c>
      <c r="G60" s="42"/>
      <c r="H60" s="138" t="s">
        <v>55</v>
      </c>
      <c r="I60" s="44"/>
      <c r="J60" s="13"/>
      <c r="K60" s="75"/>
      <c r="L60" s="13"/>
      <c r="M60" s="14"/>
      <c r="N60" s="29"/>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57"/>
      <c r="B61" s="258"/>
      <c r="C61" s="58" t="s">
        <v>5</v>
      </c>
      <c r="D61" s="37"/>
      <c r="E61" s="37"/>
      <c r="F61" s="73"/>
      <c r="G61" s="43"/>
      <c r="H61" s="138"/>
      <c r="I61" s="112"/>
      <c r="J61" s="37"/>
      <c r="K61" s="76"/>
      <c r="L61" s="37"/>
      <c r="M61" s="20"/>
      <c r="N61" s="30"/>
      <c r="O61" s="2"/>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25">
      <c r="A62" s="257"/>
      <c r="B62" s="258"/>
      <c r="C62" s="58" t="s">
        <v>6</v>
      </c>
      <c r="D62" s="12"/>
      <c r="E62" s="12"/>
      <c r="F62" s="138"/>
      <c r="G62" s="42"/>
      <c r="H62" s="138"/>
      <c r="I62" s="113"/>
      <c r="J62" s="12"/>
      <c r="K62" s="75"/>
      <c r="L62" s="12"/>
      <c r="M62" s="14"/>
      <c r="N62" s="29"/>
      <c r="O62" s="17"/>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57"/>
      <c r="B63" s="258"/>
      <c r="C63" s="41" t="s">
        <v>16</v>
      </c>
      <c r="D63" s="38"/>
      <c r="E63" s="38"/>
      <c r="F63" s="138"/>
      <c r="G63" s="43"/>
      <c r="H63" s="138"/>
      <c r="I63" s="44"/>
      <c r="J63" s="38"/>
      <c r="K63" s="75"/>
      <c r="L63" s="38"/>
      <c r="M63" s="14"/>
      <c r="N63" s="14"/>
      <c r="O63" s="149"/>
      <c r="P63" s="147"/>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57"/>
      <c r="B64" s="258"/>
      <c r="C64" s="60" t="s">
        <v>15</v>
      </c>
      <c r="D64" s="23"/>
      <c r="E64" s="23"/>
      <c r="F64" s="138"/>
      <c r="G64" s="42"/>
      <c r="H64" s="138"/>
      <c r="I64" s="44"/>
      <c r="J64" s="23"/>
      <c r="K64" s="75"/>
      <c r="L64" s="23"/>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57"/>
      <c r="B65" s="258"/>
      <c r="C65" s="57"/>
      <c r="D65" s="24"/>
      <c r="E65" s="24"/>
      <c r="F65" s="73"/>
      <c r="G65" s="42"/>
      <c r="H65" s="138"/>
      <c r="I65" s="44"/>
      <c r="J65" s="24"/>
      <c r="K65" s="76"/>
      <c r="L65" s="24"/>
      <c r="M65" s="14"/>
      <c r="N65" s="29"/>
      <c r="O65" s="149"/>
      <c r="P65" s="147"/>
      <c r="Q65" s="150"/>
      <c r="R65" s="150"/>
      <c r="AC65" s="1"/>
      <c r="AD65" s="1"/>
      <c r="AE65" s="1"/>
      <c r="AF65" s="1"/>
      <c r="AG65" s="1"/>
      <c r="AH65" s="1"/>
      <c r="AI65" s="1"/>
      <c r="AJ65" s="1"/>
      <c r="AK65" s="1"/>
      <c r="AL65" s="1"/>
      <c r="AM65" s="1"/>
      <c r="AN65" s="1"/>
      <c r="AO65" s="1"/>
      <c r="AP65" s="1"/>
      <c r="AQ65" s="1"/>
      <c r="AR65" s="1"/>
      <c r="AS65" s="1"/>
      <c r="AT65" s="1"/>
    </row>
    <row r="66" spans="1:46" ht="21.75" hidden="1" thickBot="1" x14ac:dyDescent="0.3">
      <c r="A66" s="21"/>
      <c r="B66" s="21"/>
      <c r="C66" s="22"/>
      <c r="D66" s="6"/>
      <c r="E66" s="6"/>
      <c r="F66" s="6"/>
      <c r="G66" s="22"/>
      <c r="H66" s="22"/>
      <c r="I66" s="22"/>
      <c r="J66" s="22"/>
      <c r="K66" s="22"/>
      <c r="L66" s="22"/>
      <c r="M66" s="15"/>
      <c r="N66" s="15"/>
      <c r="O66" s="142" t="s">
        <v>56</v>
      </c>
      <c r="Q66" s="150"/>
      <c r="R66" s="150"/>
      <c r="AC66" s="1"/>
      <c r="AD66" s="1"/>
      <c r="AE66" s="1"/>
      <c r="AF66" s="1"/>
      <c r="AG66" s="1"/>
      <c r="AH66" s="1"/>
      <c r="AI66" s="1"/>
      <c r="AJ66" s="1"/>
      <c r="AK66" s="1"/>
      <c r="AL66" s="1"/>
      <c r="AM66" s="1"/>
      <c r="AN66" s="1"/>
      <c r="AO66" s="1"/>
      <c r="AP66" s="1"/>
      <c r="AQ66" s="1"/>
      <c r="AR66" s="1"/>
      <c r="AS66" s="1"/>
      <c r="AT66" s="1"/>
    </row>
    <row r="67" spans="1:46" ht="60" hidden="1" customHeight="1" x14ac:dyDescent="0.35">
      <c r="A67" s="259" t="s">
        <v>29</v>
      </c>
      <c r="B67" s="260"/>
      <c r="C67" s="260"/>
      <c r="D67" s="117" t="s">
        <v>57</v>
      </c>
      <c r="E67" s="117"/>
      <c r="F67" s="105"/>
      <c r="G67" s="107"/>
      <c r="H67" s="201"/>
      <c r="I67" s="106"/>
      <c r="J67" s="117"/>
      <c r="K67" s="105"/>
      <c r="L67" s="201"/>
      <c r="M67" s="32"/>
      <c r="N67" s="31"/>
      <c r="O67" s="31"/>
      <c r="P67" s="31"/>
      <c r="Q67" s="150"/>
      <c r="R67" s="150"/>
      <c r="AC67" s="1"/>
      <c r="AD67" s="1"/>
      <c r="AE67" s="1"/>
      <c r="AF67" s="1"/>
      <c r="AG67" s="1"/>
      <c r="AH67" s="1"/>
      <c r="AI67" s="1"/>
      <c r="AJ67" s="1"/>
      <c r="AK67" s="1"/>
      <c r="AL67" s="1"/>
      <c r="AM67" s="1"/>
      <c r="AN67" s="1"/>
      <c r="AO67" s="1"/>
      <c r="AP67" s="1"/>
      <c r="AQ67" s="1"/>
      <c r="AR67" s="1"/>
      <c r="AS67" s="1"/>
      <c r="AT67" s="1"/>
    </row>
    <row r="68" spans="1:46" s="1" customFormat="1" x14ac:dyDescent="0.25">
      <c r="Q68" s="150"/>
      <c r="R68" s="150"/>
    </row>
    <row r="69" spans="1:46" s="1" customFormat="1" ht="23.25" x14ac:dyDescent="0.35">
      <c r="A69" s="206" t="s">
        <v>20</v>
      </c>
      <c r="B69" s="207"/>
    </row>
    <row r="70" spans="1:46" s="1" customFormat="1" ht="21" x14ac:dyDescent="0.35">
      <c r="A70" s="208"/>
      <c r="B70" s="207" t="s">
        <v>21</v>
      </c>
    </row>
    <row r="71" spans="1:46" s="1" customFormat="1" ht="21" x14ac:dyDescent="0.35">
      <c r="A71" s="208"/>
      <c r="B71" s="207" t="s">
        <v>22</v>
      </c>
    </row>
    <row r="72" spans="1:46" s="1" customFormat="1" ht="21" x14ac:dyDescent="0.35">
      <c r="A72" s="208"/>
      <c r="B72" s="207" t="s">
        <v>23</v>
      </c>
    </row>
    <row r="73" spans="1:46" s="1" customFormat="1" ht="21" x14ac:dyDescent="0.35">
      <c r="A73" s="208"/>
      <c r="B73" s="207" t="s">
        <v>24</v>
      </c>
    </row>
    <row r="74" spans="1:46" s="1" customFormat="1" ht="21" x14ac:dyDescent="0.35">
      <c r="A74" s="208"/>
      <c r="B74" s="207" t="s">
        <v>25</v>
      </c>
    </row>
    <row r="75" spans="1:46" s="1" customFormat="1" ht="21" x14ac:dyDescent="0.35">
      <c r="A75" s="208"/>
      <c r="B75" s="207" t="s">
        <v>26</v>
      </c>
    </row>
    <row r="76" spans="1:46" s="1" customFormat="1" ht="21" x14ac:dyDescent="0.35">
      <c r="A76" s="208"/>
      <c r="B76" s="207" t="s">
        <v>27</v>
      </c>
    </row>
    <row r="77" spans="1:46" s="1" customFormat="1" ht="21" x14ac:dyDescent="0.35">
      <c r="A77" s="208"/>
      <c r="B77" s="207" t="s">
        <v>24</v>
      </c>
    </row>
    <row r="78" spans="1:46" s="1" customFormat="1" ht="21" x14ac:dyDescent="0.35">
      <c r="A78" s="208"/>
      <c r="B78" s="207" t="s">
        <v>25</v>
      </c>
    </row>
    <row r="79" spans="1:46" s="1" customFormat="1" ht="21" x14ac:dyDescent="0.35">
      <c r="A79" s="208"/>
      <c r="B79" s="207" t="s">
        <v>26</v>
      </c>
    </row>
    <row r="80" spans="1:46" s="1" customFormat="1" ht="21" x14ac:dyDescent="0.35">
      <c r="A80" s="208"/>
      <c r="B80" s="207" t="s">
        <v>27</v>
      </c>
    </row>
    <row r="81" spans="2:2" s="1" customFormat="1" ht="21" x14ac:dyDescent="0.35">
      <c r="B81" s="72"/>
    </row>
  </sheetData>
  <mergeCells count="31">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7:R57"/>
    <mergeCell ref="A60:B65"/>
    <mergeCell ref="A29:B29"/>
    <mergeCell ref="Q30:R30"/>
    <mergeCell ref="A31:B33"/>
    <mergeCell ref="Q32:R32"/>
    <mergeCell ref="Q35:R35"/>
    <mergeCell ref="A36:B40"/>
    <mergeCell ref="N32:N33"/>
    <mergeCell ref="O32:O33"/>
    <mergeCell ref="O37:O39"/>
    <mergeCell ref="A67:C67"/>
    <mergeCell ref="A43:B48"/>
    <mergeCell ref="A51:B55"/>
    <mergeCell ref="A57:C57"/>
    <mergeCell ref="D57:I5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81"/>
  <sheetViews>
    <sheetView zoomScale="60" zoomScaleNormal="60" workbookViewId="0">
      <pane xSplit="2" ySplit="2" topLeftCell="C3" activePane="bottomRight" state="frozen"/>
      <selection pane="topRight" activeCell="C1" sqref="C1"/>
      <selection pane="bottomLeft" activeCell="A3" sqref="A3"/>
      <selection pane="bottomRight" activeCell="C29" sqref="C29"/>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83</v>
      </c>
      <c r="B1" s="108"/>
      <c r="C1" s="108"/>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77"/>
      <c r="E3" s="277"/>
      <c r="F3" s="277"/>
      <c r="G3" s="277"/>
      <c r="H3" s="277"/>
      <c r="I3" s="277"/>
      <c r="J3" s="277"/>
      <c r="K3" s="277"/>
      <c r="L3" s="277"/>
    </row>
    <row r="4" spans="1:28" s="1" customFormat="1" ht="26.25" x14ac:dyDescent="0.25">
      <c r="A4" s="279" t="s">
        <v>238</v>
      </c>
      <c r="B4" s="279"/>
      <c r="C4" s="137">
        <v>40</v>
      </c>
      <c r="D4" s="278"/>
      <c r="E4" s="278"/>
      <c r="F4" s="278"/>
      <c r="G4" s="278"/>
      <c r="H4" s="278"/>
      <c r="I4" s="278"/>
      <c r="J4" s="278"/>
      <c r="K4" s="278"/>
      <c r="L4" s="278"/>
    </row>
    <row r="5" spans="1:28" s="1" customFormat="1" ht="26.25" x14ac:dyDescent="0.25">
      <c r="A5" s="279" t="s">
        <v>249</v>
      </c>
      <c r="B5" s="279"/>
      <c r="C5" s="209">
        <f>C4*1.08</f>
        <v>43.2</v>
      </c>
      <c r="D5" s="278"/>
      <c r="E5" s="278"/>
      <c r="F5" s="278"/>
      <c r="G5" s="278"/>
      <c r="H5" s="278"/>
      <c r="I5" s="278"/>
      <c r="J5" s="278"/>
      <c r="K5" s="278"/>
      <c r="L5" s="278"/>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239</v>
      </c>
      <c r="C7" s="73"/>
      <c r="D7" s="100">
        <f>(D8/$C$4)*100</f>
        <v>25</v>
      </c>
      <c r="E7" s="87">
        <f t="shared" ref="E7:I7" si="0">(E8/$C$4)*100</f>
        <v>0</v>
      </c>
      <c r="F7" s="100">
        <f t="shared" si="0"/>
        <v>42.5</v>
      </c>
      <c r="G7" s="87">
        <f>(G8/$C$4)*100</f>
        <v>7.5</v>
      </c>
      <c r="H7" s="100">
        <f>(H8/$C$4)*100</f>
        <v>25</v>
      </c>
      <c r="I7" s="87">
        <f t="shared" si="0"/>
        <v>0</v>
      </c>
      <c r="J7" s="90">
        <v>16.899999999999999</v>
      </c>
      <c r="K7" s="90">
        <v>79.599999999999994</v>
      </c>
      <c r="L7" s="90">
        <v>3.5</v>
      </c>
      <c r="M7" s="71"/>
    </row>
    <row r="8" spans="1:28" s="1" customFormat="1" ht="26.25" customHeight="1" x14ac:dyDescent="0.25">
      <c r="A8" s="128"/>
      <c r="B8" s="123" t="s">
        <v>240</v>
      </c>
      <c r="C8" s="73"/>
      <c r="D8" s="87">
        <v>10</v>
      </c>
      <c r="E8" s="87">
        <v>0</v>
      </c>
      <c r="F8" s="87">
        <v>17</v>
      </c>
      <c r="G8" s="87">
        <v>3</v>
      </c>
      <c r="H8" s="87">
        <v>10</v>
      </c>
      <c r="I8" s="50">
        <v>0</v>
      </c>
      <c r="J8" s="91">
        <f>($H$8/100)*J7</f>
        <v>1.69</v>
      </c>
      <c r="K8" s="91">
        <f>($H$8/100)*K7</f>
        <v>7.96</v>
      </c>
      <c r="L8" s="91">
        <f>($H$8/100)*L7</f>
        <v>0.35000000000000003</v>
      </c>
      <c r="M8" s="94"/>
    </row>
    <row r="9" spans="1:28" s="1" customFormat="1" ht="26.25" customHeight="1" x14ac:dyDescent="0.25">
      <c r="A9" s="124" t="s">
        <v>48</v>
      </c>
      <c r="B9" s="122" t="s">
        <v>47</v>
      </c>
      <c r="C9" s="73"/>
      <c r="D9" s="87">
        <v>14</v>
      </c>
      <c r="E9" s="87">
        <v>0</v>
      </c>
      <c r="F9" s="87">
        <v>16</v>
      </c>
      <c r="G9" s="87">
        <v>2E-3</v>
      </c>
      <c r="H9" s="87">
        <v>10</v>
      </c>
      <c r="I9" s="87">
        <v>0</v>
      </c>
      <c r="J9" s="91"/>
      <c r="K9" s="91"/>
      <c r="L9" s="91"/>
      <c r="M9" s="139">
        <f>SUM(D9:I9)</f>
        <v>40.001999999999995</v>
      </c>
    </row>
    <row r="10" spans="1:28" s="1" customFormat="1" ht="26.25" customHeight="1" x14ac:dyDescent="0.25">
      <c r="A10" s="128"/>
      <c r="B10" s="123" t="s">
        <v>241</v>
      </c>
      <c r="C10" s="73"/>
      <c r="D10" s="88">
        <f>($C$5/100)*D7</f>
        <v>10.8</v>
      </c>
      <c r="E10" s="88">
        <f t="shared" ref="E10:I10" si="1">($C$5/100)*E7</f>
        <v>0</v>
      </c>
      <c r="F10" s="88">
        <f t="shared" si="1"/>
        <v>18.360000000000003</v>
      </c>
      <c r="G10" s="88">
        <f>($C$5/100)*G7</f>
        <v>3.24</v>
      </c>
      <c r="H10" s="88">
        <f>($C$5/100)*H7</f>
        <v>10.8</v>
      </c>
      <c r="I10" s="88">
        <f t="shared" si="1"/>
        <v>0</v>
      </c>
      <c r="J10" s="92">
        <f>($H$10/100)*J7</f>
        <v>1.8252000000000002</v>
      </c>
      <c r="K10" s="92">
        <f>($H$10/100)*K7</f>
        <v>8.5968</v>
      </c>
      <c r="L10" s="92">
        <f>($H$10/100)*L7</f>
        <v>0.37800000000000006</v>
      </c>
      <c r="M10" s="94"/>
    </row>
    <row r="11" spans="1:28" s="1" customFormat="1" ht="26.25" customHeight="1" x14ac:dyDescent="0.25">
      <c r="A11" s="124" t="s">
        <v>49</v>
      </c>
      <c r="B11" s="122" t="s">
        <v>242</v>
      </c>
      <c r="C11" s="73"/>
      <c r="D11" s="87">
        <v>14.62</v>
      </c>
      <c r="E11" s="87">
        <v>0.01</v>
      </c>
      <c r="F11" s="65">
        <v>15.21</v>
      </c>
      <c r="G11" s="65">
        <v>0</v>
      </c>
      <c r="H11" s="87">
        <v>5.72</v>
      </c>
      <c r="I11" s="87">
        <v>0</v>
      </c>
      <c r="J11" s="90">
        <v>5</v>
      </c>
      <c r="K11" s="93">
        <v>5026</v>
      </c>
      <c r="L11" s="90">
        <v>2</v>
      </c>
      <c r="M11" s="94"/>
    </row>
    <row r="12" spans="1:28" s="1" customFormat="1" ht="26.25" customHeight="1" x14ac:dyDescent="0.25">
      <c r="A12" s="124"/>
      <c r="B12" s="122" t="s">
        <v>243</v>
      </c>
      <c r="C12" s="73"/>
      <c r="D12" s="87">
        <v>0</v>
      </c>
      <c r="E12" s="87">
        <v>0</v>
      </c>
      <c r="F12" s="65">
        <v>0.02</v>
      </c>
      <c r="G12" s="65">
        <v>0</v>
      </c>
      <c r="H12" s="87">
        <v>0.5</v>
      </c>
      <c r="I12" s="87">
        <v>0</v>
      </c>
      <c r="J12" s="90"/>
      <c r="K12" s="93"/>
      <c r="L12" s="90"/>
      <c r="M12" s="94"/>
    </row>
    <row r="13" spans="1:28" s="1" customFormat="1" ht="26.25" customHeight="1" x14ac:dyDescent="0.25">
      <c r="B13" s="122" t="s">
        <v>244</v>
      </c>
      <c r="C13" s="73"/>
      <c r="D13" s="140">
        <f>D12/D14</f>
        <v>0</v>
      </c>
      <c r="E13" s="140">
        <v>0</v>
      </c>
      <c r="F13" s="140">
        <f t="shared" ref="F13:H13" si="2">F12/F14</f>
        <v>1.3131976362442547E-3</v>
      </c>
      <c r="G13" s="140">
        <v>0</v>
      </c>
      <c r="H13" s="140">
        <f t="shared" si="2"/>
        <v>8.0385852090032156E-2</v>
      </c>
      <c r="I13" s="140">
        <v>0</v>
      </c>
      <c r="J13" s="90">
        <v>30.61</v>
      </c>
      <c r="K13" s="93">
        <v>33.07</v>
      </c>
      <c r="L13" s="90">
        <v>455.3</v>
      </c>
      <c r="M13" s="94"/>
    </row>
    <row r="14" spans="1:28" s="1" customFormat="1" ht="26.25" x14ac:dyDescent="0.25">
      <c r="A14" s="46"/>
      <c r="B14" s="122" t="s">
        <v>245</v>
      </c>
      <c r="C14" s="126">
        <f>SUM(D14:I14)</f>
        <v>36.08</v>
      </c>
      <c r="D14" s="65">
        <f>D12+D11</f>
        <v>14.62</v>
      </c>
      <c r="E14" s="65">
        <f t="shared" ref="E14:I14" si="3">E12+E11</f>
        <v>0.01</v>
      </c>
      <c r="F14" s="97">
        <f t="shared" si="3"/>
        <v>15.23</v>
      </c>
      <c r="G14" s="97">
        <f t="shared" si="3"/>
        <v>0</v>
      </c>
      <c r="H14" s="97">
        <f t="shared" si="3"/>
        <v>6.22</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4" t="s">
        <v>234</v>
      </c>
      <c r="B16" s="246" t="s">
        <v>235</v>
      </c>
      <c r="C16" s="137">
        <v>40</v>
      </c>
      <c r="D16" s="87">
        <v>10</v>
      </c>
      <c r="E16" s="87">
        <v>0</v>
      </c>
      <c r="F16" s="87">
        <v>17</v>
      </c>
      <c r="G16" s="87">
        <v>3</v>
      </c>
      <c r="H16" s="87">
        <v>10</v>
      </c>
      <c r="I16" s="253"/>
      <c r="J16" s="247"/>
      <c r="K16" s="89"/>
      <c r="L16" s="89"/>
    </row>
    <row r="17" spans="1:46" s="1" customFormat="1" ht="26.25" hidden="1" x14ac:dyDescent="0.25">
      <c r="A17" s="46"/>
      <c r="B17" s="246" t="s">
        <v>236</v>
      </c>
      <c r="C17" s="137">
        <v>40</v>
      </c>
      <c r="D17" s="87">
        <v>20</v>
      </c>
      <c r="E17" s="87">
        <v>0</v>
      </c>
      <c r="F17" s="87">
        <v>5</v>
      </c>
      <c r="G17" s="87">
        <v>6</v>
      </c>
      <c r="H17" s="87">
        <v>9</v>
      </c>
      <c r="I17" s="50"/>
      <c r="J17" s="248"/>
      <c r="K17" s="248"/>
      <c r="L17" s="89"/>
    </row>
    <row r="18" spans="1:46" s="251" customFormat="1" ht="26.25" x14ac:dyDescent="0.25">
      <c r="A18" s="46"/>
      <c r="B18" s="246"/>
      <c r="C18" s="249"/>
      <c r="D18" s="250"/>
      <c r="E18" s="250"/>
      <c r="F18" s="250"/>
      <c r="G18" s="250"/>
      <c r="H18" s="250"/>
      <c r="I18" s="250"/>
      <c r="J18" s="89"/>
      <c r="K18" s="89"/>
      <c r="L18" s="89"/>
    </row>
    <row r="19" spans="1:46" ht="28.5" customHeight="1" x14ac:dyDescent="0.25">
      <c r="A19" s="124" t="s">
        <v>50</v>
      </c>
      <c r="B19" s="64"/>
      <c r="C19" s="130" t="s">
        <v>51</v>
      </c>
      <c r="D19" s="127">
        <f>D11/D8</f>
        <v>1.462</v>
      </c>
      <c r="E19" s="127"/>
      <c r="F19" s="127">
        <f>F11/F8</f>
        <v>0.89470588235294124</v>
      </c>
      <c r="G19" s="127"/>
      <c r="H19" s="127">
        <f>H11/H8</f>
        <v>0.57199999999999995</v>
      </c>
      <c r="I19" s="127"/>
      <c r="J19" s="125">
        <f>J14/J8</f>
        <v>4.2636977686364093</v>
      </c>
      <c r="K19" s="125">
        <f>K14/K8</f>
        <v>943.38418523215205</v>
      </c>
      <c r="L19" s="125">
        <f>L14/L8</f>
        <v>-1.6082988219211127</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1.0442857142857143</v>
      </c>
      <c r="E20" s="127"/>
      <c r="F20" s="127">
        <f>F11/F9</f>
        <v>0.95062500000000005</v>
      </c>
      <c r="G20" s="127"/>
      <c r="H20" s="127">
        <f>H11/H9</f>
        <v>0.57199999999999995</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1.462</v>
      </c>
      <c r="E21" s="133"/>
      <c r="F21" s="133">
        <f>F14/F8</f>
        <v>0.89588235294117646</v>
      </c>
      <c r="G21" s="133"/>
      <c r="H21" s="133">
        <f>H14/H8</f>
        <v>0.622</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1.0442857142857143</v>
      </c>
      <c r="E22" s="129"/>
      <c r="F22" s="129">
        <f>F14/F9</f>
        <v>0.95187500000000003</v>
      </c>
      <c r="G22" s="129"/>
      <c r="H22" s="129">
        <f>H14/H9</f>
        <v>0.622</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1.3537037037037036</v>
      </c>
      <c r="E23" s="190"/>
      <c r="F23" s="191">
        <f>F14/F10</f>
        <v>0.82952069716775589</v>
      </c>
      <c r="G23" s="191"/>
      <c r="H23" s="191">
        <f>H14/H10</f>
        <v>0.57592592592592584</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D10-D14</f>
        <v>-3.8199999999999985</v>
      </c>
      <c r="E24" s="192">
        <f>E10-E14</f>
        <v>-0.01</v>
      </c>
      <c r="F24" s="193">
        <f>F10-F14</f>
        <v>3.1300000000000026</v>
      </c>
      <c r="G24" s="193">
        <f>G10-G14</f>
        <v>3.24</v>
      </c>
      <c r="H24" s="193">
        <f>H10-H14</f>
        <v>4.580000000000001</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0" t="s">
        <v>46</v>
      </c>
      <c r="B25" s="281"/>
      <c r="C25" s="282">
        <v>2</v>
      </c>
      <c r="D25" s="161" t="s">
        <v>86</v>
      </c>
      <c r="E25" s="210"/>
      <c r="F25" s="182" t="s">
        <v>86</v>
      </c>
      <c r="G25" s="182"/>
      <c r="H25" s="182" t="s">
        <v>86</v>
      </c>
      <c r="I25" s="210"/>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42.75" thickBot="1" x14ac:dyDescent="0.45">
      <c r="A26" s="159" t="s">
        <v>66</v>
      </c>
      <c r="B26" s="160"/>
      <c r="C26" s="283"/>
      <c r="D26" s="75" t="s">
        <v>114</v>
      </c>
      <c r="E26" s="211"/>
      <c r="F26" s="183" t="s">
        <v>116</v>
      </c>
      <c r="G26" s="183"/>
      <c r="H26" s="183" t="s">
        <v>119</v>
      </c>
      <c r="I26" s="211"/>
      <c r="J26" s="157"/>
      <c r="K26" s="77"/>
      <c r="L26" s="77"/>
      <c r="M26" s="155"/>
      <c r="N26" s="155"/>
      <c r="O26" s="155"/>
      <c r="P26" s="156"/>
      <c r="Q26" s="151"/>
      <c r="R26" s="151"/>
    </row>
    <row r="27" spans="1:46" s="71" customFormat="1" ht="42.75" thickBot="1" x14ac:dyDescent="0.45">
      <c r="A27" s="285" t="s">
        <v>68</v>
      </c>
      <c r="B27" s="286"/>
      <c r="C27" s="283"/>
      <c r="D27" s="224" t="s">
        <v>115</v>
      </c>
      <c r="E27" s="211"/>
      <c r="F27" s="183" t="s">
        <v>117</v>
      </c>
      <c r="G27" s="183"/>
      <c r="H27" s="183" t="s">
        <v>120</v>
      </c>
      <c r="I27" s="211"/>
      <c r="J27" s="152"/>
      <c r="K27" s="152"/>
      <c r="L27" s="152"/>
      <c r="M27" s="155"/>
      <c r="N27" s="155"/>
      <c r="O27" s="155"/>
      <c r="P27" s="156"/>
      <c r="Q27" s="151"/>
      <c r="R27" s="151"/>
    </row>
    <row r="28" spans="1:46" s="71" customFormat="1" ht="42.75" thickBot="1" x14ac:dyDescent="0.45">
      <c r="A28" s="287" t="s">
        <v>67</v>
      </c>
      <c r="B28" s="288"/>
      <c r="C28" s="284"/>
      <c r="D28" s="163"/>
      <c r="E28" s="212"/>
      <c r="F28" s="223" t="s">
        <v>118</v>
      </c>
      <c r="G28" s="184"/>
      <c r="H28" s="61" t="s">
        <v>121</v>
      </c>
      <c r="I28" s="212"/>
      <c r="J28" s="152"/>
      <c r="K28" s="152"/>
      <c r="L28" s="152"/>
      <c r="M28" s="70"/>
      <c r="N28" s="70"/>
      <c r="O28" s="70"/>
      <c r="Q28" s="151"/>
      <c r="R28" s="151"/>
    </row>
    <row r="29" spans="1:46" ht="71.25" customHeight="1" thickBot="1" x14ac:dyDescent="0.3">
      <c r="A29" s="266" t="s">
        <v>36</v>
      </c>
      <c r="B29" s="267"/>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65"/>
      <c r="R30" s="265"/>
      <c r="AC30" s="1"/>
      <c r="AD30" s="1"/>
      <c r="AE30" s="1"/>
      <c r="AF30" s="1"/>
      <c r="AG30" s="1"/>
      <c r="AH30" s="1"/>
      <c r="AI30" s="1"/>
      <c r="AJ30" s="1"/>
      <c r="AK30" s="1"/>
      <c r="AL30" s="1"/>
      <c r="AM30" s="1"/>
      <c r="AN30" s="1"/>
      <c r="AO30" s="1"/>
      <c r="AP30" s="1"/>
      <c r="AQ30" s="1"/>
      <c r="AR30" s="1"/>
      <c r="AS30" s="1"/>
      <c r="AT30" s="1"/>
    </row>
    <row r="31" spans="1:46" ht="30" x14ac:dyDescent="0.25">
      <c r="A31" s="268" t="s">
        <v>13</v>
      </c>
      <c r="B31" s="269"/>
      <c r="C31" s="54" t="s">
        <v>63</v>
      </c>
      <c r="D31" s="173" t="s">
        <v>128</v>
      </c>
      <c r="E31" s="219" t="s">
        <v>129</v>
      </c>
      <c r="F31" s="185" t="s">
        <v>128</v>
      </c>
      <c r="G31" s="188" t="s">
        <v>129</v>
      </c>
      <c r="H31" s="185" t="s">
        <v>128</v>
      </c>
      <c r="I31" s="213" t="s">
        <v>129</v>
      </c>
      <c r="J31" s="39"/>
      <c r="K31" s="75"/>
      <c r="L31" s="39"/>
      <c r="M31" s="3" t="s">
        <v>129</v>
      </c>
      <c r="N31" s="289" t="s">
        <v>218</v>
      </c>
      <c r="O31" s="238" t="s">
        <v>209</v>
      </c>
      <c r="P31" s="232" t="s">
        <v>136</v>
      </c>
      <c r="Q31" s="150"/>
      <c r="R31" s="150"/>
      <c r="AC31" s="1"/>
      <c r="AD31" s="1"/>
      <c r="AE31" s="1"/>
      <c r="AF31" s="1"/>
      <c r="AG31" s="1"/>
      <c r="AH31" s="1"/>
      <c r="AI31" s="1"/>
      <c r="AJ31" s="1"/>
      <c r="AK31" s="1"/>
      <c r="AL31" s="1"/>
      <c r="AM31" s="1"/>
      <c r="AN31" s="1"/>
      <c r="AO31" s="1"/>
      <c r="AP31" s="1"/>
      <c r="AQ31" s="1"/>
      <c r="AR31" s="1"/>
      <c r="AS31" s="1"/>
      <c r="AT31" s="1"/>
    </row>
    <row r="32" spans="1:46" ht="72" customHeight="1" x14ac:dyDescent="0.25">
      <c r="A32" s="270"/>
      <c r="B32" s="269"/>
      <c r="C32" s="55" t="s">
        <v>61</v>
      </c>
      <c r="D32" s="216" t="s">
        <v>153</v>
      </c>
      <c r="E32" s="219" t="s">
        <v>129</v>
      </c>
      <c r="F32" s="185" t="s">
        <v>153</v>
      </c>
      <c r="G32" s="187" t="s">
        <v>129</v>
      </c>
      <c r="H32" s="185" t="s">
        <v>153</v>
      </c>
      <c r="I32" s="213" t="s">
        <v>129</v>
      </c>
      <c r="J32" s="33"/>
      <c r="K32" s="75"/>
      <c r="L32" s="33"/>
      <c r="M32" s="3" t="s">
        <v>129</v>
      </c>
      <c r="N32" s="291"/>
      <c r="O32" s="170" t="s">
        <v>210</v>
      </c>
      <c r="P32" s="232" t="s">
        <v>136</v>
      </c>
      <c r="Q32" s="265"/>
      <c r="R32" s="265"/>
      <c r="AC32" s="1"/>
      <c r="AD32" s="1"/>
      <c r="AE32" s="1"/>
      <c r="AF32" s="1"/>
      <c r="AG32" s="1"/>
      <c r="AH32" s="1"/>
      <c r="AI32" s="1"/>
      <c r="AJ32" s="1"/>
      <c r="AK32" s="1"/>
      <c r="AL32" s="1"/>
      <c r="AM32" s="1"/>
      <c r="AN32" s="1"/>
      <c r="AO32" s="1"/>
      <c r="AP32" s="1"/>
      <c r="AQ32" s="1"/>
      <c r="AR32" s="1"/>
      <c r="AS32" s="1"/>
      <c r="AT32" s="1"/>
    </row>
    <row r="33" spans="1:46" ht="30" x14ac:dyDescent="0.25">
      <c r="A33" s="270"/>
      <c r="B33" s="269"/>
      <c r="C33" s="54" t="s">
        <v>62</v>
      </c>
      <c r="D33" s="216" t="s">
        <v>155</v>
      </c>
      <c r="E33" s="219" t="s">
        <v>129</v>
      </c>
      <c r="F33" s="185" t="s">
        <v>155</v>
      </c>
      <c r="G33" s="187" t="s">
        <v>129</v>
      </c>
      <c r="H33" s="185" t="s">
        <v>155</v>
      </c>
      <c r="I33" s="213" t="s">
        <v>129</v>
      </c>
      <c r="J33" s="34"/>
      <c r="K33" s="76"/>
      <c r="L33" s="34"/>
      <c r="M33" s="3" t="s">
        <v>129</v>
      </c>
      <c r="N33" s="3" t="s">
        <v>129</v>
      </c>
      <c r="O33" s="225" t="s">
        <v>156</v>
      </c>
      <c r="P33" s="232"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111"/>
      <c r="H35" s="1"/>
      <c r="I35" s="9"/>
      <c r="J35" s="1"/>
      <c r="L35" s="1"/>
      <c r="M35" s="10"/>
      <c r="N35" s="10"/>
      <c r="O35" s="11"/>
      <c r="P35" s="203"/>
      <c r="Q35" s="265"/>
      <c r="R35" s="265"/>
      <c r="AC35" s="1"/>
      <c r="AD35" s="1"/>
      <c r="AE35" s="1"/>
      <c r="AF35" s="1"/>
      <c r="AG35" s="1"/>
      <c r="AH35" s="1"/>
      <c r="AI35" s="1"/>
      <c r="AJ35" s="1"/>
      <c r="AK35" s="1"/>
      <c r="AL35" s="1"/>
      <c r="AM35" s="1"/>
      <c r="AN35" s="1"/>
      <c r="AO35" s="1"/>
      <c r="AP35" s="1"/>
      <c r="AQ35" s="1"/>
      <c r="AR35" s="1"/>
      <c r="AS35" s="1"/>
      <c r="AT35" s="1"/>
    </row>
    <row r="36" spans="1:46" ht="60" customHeight="1" x14ac:dyDescent="0.25">
      <c r="A36" s="261" t="s">
        <v>7</v>
      </c>
      <c r="B36" s="262"/>
      <c r="C36" s="178" t="s">
        <v>72</v>
      </c>
      <c r="D36" s="217" t="s">
        <v>128</v>
      </c>
      <c r="E36" s="214" t="s">
        <v>129</v>
      </c>
      <c r="F36" s="185" t="s">
        <v>128</v>
      </c>
      <c r="G36" s="186" t="s">
        <v>129</v>
      </c>
      <c r="H36" s="185" t="s">
        <v>128</v>
      </c>
      <c r="I36" s="213" t="s">
        <v>129</v>
      </c>
      <c r="J36" s="25"/>
      <c r="K36" s="75"/>
      <c r="L36" s="25"/>
      <c r="M36" s="141" t="s">
        <v>135</v>
      </c>
      <c r="N36" s="28" t="s">
        <v>157</v>
      </c>
      <c r="O36" s="194" t="s">
        <v>158</v>
      </c>
      <c r="P36" s="226" t="s">
        <v>136</v>
      </c>
      <c r="R36" s="150"/>
      <c r="AC36" s="1"/>
      <c r="AD36" s="1"/>
      <c r="AE36" s="1"/>
      <c r="AF36" s="1"/>
      <c r="AG36" s="1"/>
      <c r="AH36" s="1"/>
      <c r="AI36" s="1"/>
      <c r="AJ36" s="1"/>
      <c r="AK36" s="1"/>
      <c r="AL36" s="1"/>
      <c r="AM36" s="1"/>
      <c r="AN36" s="1"/>
      <c r="AO36" s="1"/>
      <c r="AP36" s="1"/>
      <c r="AQ36" s="1"/>
      <c r="AR36" s="1"/>
      <c r="AS36" s="1"/>
      <c r="AT36" s="1"/>
    </row>
    <row r="37" spans="1:46" ht="45" x14ac:dyDescent="0.25">
      <c r="A37" s="261"/>
      <c r="B37" s="262"/>
      <c r="C37" s="178" t="s">
        <v>73</v>
      </c>
      <c r="D37" s="217" t="s">
        <v>128</v>
      </c>
      <c r="E37" s="214" t="s">
        <v>129</v>
      </c>
      <c r="F37" s="185" t="s">
        <v>155</v>
      </c>
      <c r="G37" s="186" t="s">
        <v>129</v>
      </c>
      <c r="H37" s="185" t="s">
        <v>155</v>
      </c>
      <c r="I37" s="213" t="s">
        <v>129</v>
      </c>
      <c r="J37" s="35"/>
      <c r="K37" s="75"/>
      <c r="L37" s="35"/>
      <c r="M37" s="3" t="s">
        <v>137</v>
      </c>
      <c r="N37" s="171" t="s">
        <v>160</v>
      </c>
      <c r="O37" s="225" t="s">
        <v>129</v>
      </c>
      <c r="P37" s="226" t="s">
        <v>136</v>
      </c>
      <c r="R37" s="150"/>
      <c r="AC37" s="1"/>
      <c r="AD37" s="1"/>
      <c r="AE37" s="1"/>
      <c r="AF37" s="1"/>
      <c r="AG37" s="1"/>
      <c r="AH37" s="1"/>
      <c r="AI37" s="1"/>
      <c r="AJ37" s="1"/>
      <c r="AK37" s="1"/>
      <c r="AL37" s="1"/>
      <c r="AM37" s="1"/>
      <c r="AN37" s="1"/>
      <c r="AO37" s="1"/>
      <c r="AP37" s="1"/>
      <c r="AQ37" s="1"/>
      <c r="AR37" s="1"/>
      <c r="AS37" s="1"/>
      <c r="AT37" s="1"/>
    </row>
    <row r="38" spans="1:46" ht="21" customHeight="1" x14ac:dyDescent="0.25">
      <c r="A38" s="261"/>
      <c r="B38" s="262"/>
      <c r="C38" s="179" t="s">
        <v>71</v>
      </c>
      <c r="D38" s="217" t="s">
        <v>153</v>
      </c>
      <c r="E38" s="214" t="s">
        <v>129</v>
      </c>
      <c r="F38" s="185" t="s">
        <v>153</v>
      </c>
      <c r="G38" s="186" t="s">
        <v>129</v>
      </c>
      <c r="H38" s="185" t="s">
        <v>153</v>
      </c>
      <c r="I38" s="213" t="s">
        <v>129</v>
      </c>
      <c r="J38" s="26"/>
      <c r="K38" s="76"/>
      <c r="L38" s="26"/>
      <c r="M38" s="3" t="s">
        <v>137</v>
      </c>
      <c r="N38" s="3" t="s">
        <v>129</v>
      </c>
      <c r="O38" s="225" t="s">
        <v>159</v>
      </c>
      <c r="P38" s="227" t="s">
        <v>151</v>
      </c>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61"/>
      <c r="B39" s="262"/>
      <c r="C39" s="181" t="s">
        <v>70</v>
      </c>
      <c r="D39" s="217" t="s">
        <v>153</v>
      </c>
      <c r="E39" s="214" t="s">
        <v>129</v>
      </c>
      <c r="F39" s="185" t="s">
        <v>153</v>
      </c>
      <c r="G39" s="186" t="s">
        <v>129</v>
      </c>
      <c r="H39" s="185" t="s">
        <v>153</v>
      </c>
      <c r="I39" s="213" t="s">
        <v>129</v>
      </c>
      <c r="J39" s="26"/>
      <c r="K39" s="75"/>
      <c r="L39" s="26"/>
      <c r="M39" s="3" t="s">
        <v>137</v>
      </c>
      <c r="N39" s="28" t="s">
        <v>129</v>
      </c>
      <c r="O39" s="225" t="s">
        <v>159</v>
      </c>
      <c r="P39" s="227" t="s">
        <v>151</v>
      </c>
      <c r="R39" s="150"/>
      <c r="AC39" s="1"/>
      <c r="AD39" s="1"/>
      <c r="AE39" s="1"/>
      <c r="AF39" s="1"/>
      <c r="AG39" s="1"/>
      <c r="AH39" s="1"/>
      <c r="AI39" s="1"/>
      <c r="AJ39" s="1"/>
      <c r="AK39" s="1"/>
      <c r="AL39" s="1"/>
      <c r="AM39" s="1"/>
      <c r="AN39" s="1"/>
      <c r="AO39" s="1"/>
      <c r="AP39" s="1"/>
      <c r="AQ39" s="1"/>
      <c r="AR39" s="1"/>
      <c r="AS39" s="1"/>
      <c r="AT39" s="1"/>
    </row>
    <row r="40" spans="1:46" ht="39" customHeight="1" x14ac:dyDescent="0.25">
      <c r="A40" s="261"/>
      <c r="B40" s="262"/>
      <c r="C40" s="180" t="s">
        <v>69</v>
      </c>
      <c r="D40" s="217" t="s">
        <v>153</v>
      </c>
      <c r="E40" s="214" t="s">
        <v>129</v>
      </c>
      <c r="F40" s="185" t="s">
        <v>153</v>
      </c>
      <c r="G40" s="186" t="s">
        <v>129</v>
      </c>
      <c r="H40" s="185" t="s">
        <v>153</v>
      </c>
      <c r="I40" s="213" t="s">
        <v>129</v>
      </c>
      <c r="J40" s="27"/>
      <c r="K40" s="75"/>
      <c r="L40" s="27"/>
      <c r="M40" s="3" t="s">
        <v>137</v>
      </c>
      <c r="N40" s="3" t="s">
        <v>129</v>
      </c>
      <c r="O40" s="225" t="s">
        <v>159</v>
      </c>
      <c r="P40" s="227" t="s">
        <v>151</v>
      </c>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21" x14ac:dyDescent="0.25">
      <c r="A43" s="261" t="s">
        <v>3</v>
      </c>
      <c r="B43" s="262"/>
      <c r="C43" s="58" t="s">
        <v>4</v>
      </c>
      <c r="D43" s="217" t="s">
        <v>153</v>
      </c>
      <c r="E43" s="218" t="s">
        <v>129</v>
      </c>
      <c r="F43" s="185" t="s">
        <v>153</v>
      </c>
      <c r="G43" s="186" t="s">
        <v>129</v>
      </c>
      <c r="H43" s="185" t="s">
        <v>153</v>
      </c>
      <c r="I43" s="213" t="s">
        <v>129</v>
      </c>
      <c r="J43" s="144"/>
      <c r="K43" s="145"/>
      <c r="L43" s="144"/>
      <c r="M43" s="3" t="s">
        <v>129</v>
      </c>
      <c r="N43" s="3" t="s">
        <v>129</v>
      </c>
      <c r="O43" s="195" t="s">
        <v>184</v>
      </c>
      <c r="P43" s="232" t="s">
        <v>151</v>
      </c>
      <c r="R43" s="150"/>
      <c r="AC43" s="1"/>
      <c r="AD43" s="1"/>
      <c r="AE43" s="1"/>
      <c r="AF43" s="1"/>
      <c r="AG43" s="1"/>
      <c r="AH43" s="1"/>
      <c r="AI43" s="1"/>
      <c r="AJ43" s="1"/>
      <c r="AK43" s="1"/>
      <c r="AL43" s="1"/>
      <c r="AM43" s="1"/>
      <c r="AN43" s="1"/>
      <c r="AO43" s="1"/>
      <c r="AP43" s="1"/>
      <c r="AQ43" s="1"/>
      <c r="AR43" s="1"/>
      <c r="AS43" s="1"/>
      <c r="AT43" s="1"/>
    </row>
    <row r="44" spans="1:46" ht="21" x14ac:dyDescent="0.25">
      <c r="A44" s="261"/>
      <c r="B44" s="262"/>
      <c r="C44" s="78" t="s">
        <v>10</v>
      </c>
      <c r="D44" s="217" t="s">
        <v>140</v>
      </c>
      <c r="E44" s="218" t="s">
        <v>129</v>
      </c>
      <c r="F44" s="185" t="s">
        <v>140</v>
      </c>
      <c r="G44" s="186" t="s">
        <v>129</v>
      </c>
      <c r="H44" s="185" t="s">
        <v>140</v>
      </c>
      <c r="I44" s="213" t="s">
        <v>129</v>
      </c>
      <c r="J44" s="144"/>
      <c r="K44" s="145"/>
      <c r="L44" s="144"/>
      <c r="M44" s="3" t="s">
        <v>129</v>
      </c>
      <c r="N44" s="3" t="s">
        <v>129</v>
      </c>
      <c r="O44" s="195" t="s">
        <v>211</v>
      </c>
      <c r="P44" s="232" t="s">
        <v>151</v>
      </c>
      <c r="R44" s="150"/>
      <c r="AC44" s="1"/>
      <c r="AD44" s="1"/>
      <c r="AE44" s="1"/>
      <c r="AF44" s="1"/>
      <c r="AG44" s="1"/>
      <c r="AH44" s="1"/>
      <c r="AI44" s="1"/>
      <c r="AJ44" s="1"/>
      <c r="AK44" s="1"/>
      <c r="AL44" s="1"/>
      <c r="AM44" s="1"/>
      <c r="AN44" s="1"/>
      <c r="AO44" s="1"/>
      <c r="AP44" s="1"/>
      <c r="AQ44" s="1"/>
      <c r="AR44" s="1"/>
      <c r="AS44" s="1"/>
      <c r="AT44" s="1"/>
    </row>
    <row r="45" spans="1:46" ht="21" x14ac:dyDescent="0.25">
      <c r="A45" s="261"/>
      <c r="B45" s="262"/>
      <c r="C45" s="58" t="str">
        <f>C60</f>
        <v>Others Quota</v>
      </c>
      <c r="D45" s="217" t="s">
        <v>153</v>
      </c>
      <c r="E45" s="218" t="s">
        <v>129</v>
      </c>
      <c r="F45" s="185" t="s">
        <v>153</v>
      </c>
      <c r="G45" s="186" t="s">
        <v>129</v>
      </c>
      <c r="H45" s="185" t="s">
        <v>153</v>
      </c>
      <c r="I45" s="213" t="s">
        <v>129</v>
      </c>
      <c r="J45" s="144"/>
      <c r="K45" s="146"/>
      <c r="L45" s="144"/>
      <c r="M45" s="3" t="s">
        <v>129</v>
      </c>
      <c r="N45" s="3" t="s">
        <v>129</v>
      </c>
      <c r="O45" s="195" t="s">
        <v>225</v>
      </c>
      <c r="P45" s="232" t="s">
        <v>151</v>
      </c>
      <c r="Q45" s="150"/>
      <c r="R45" s="150"/>
      <c r="AC45" s="1"/>
      <c r="AD45" s="1"/>
      <c r="AE45" s="1"/>
      <c r="AF45" s="1"/>
      <c r="AG45" s="1"/>
      <c r="AH45" s="1"/>
      <c r="AI45" s="1"/>
      <c r="AJ45" s="1"/>
      <c r="AK45" s="1"/>
      <c r="AL45" s="1"/>
      <c r="AM45" s="1"/>
      <c r="AN45" s="1"/>
      <c r="AO45" s="1"/>
      <c r="AP45" s="1"/>
      <c r="AQ45" s="1"/>
      <c r="AR45" s="1"/>
      <c r="AS45" s="1"/>
      <c r="AT45" s="1"/>
    </row>
    <row r="46" spans="1:46" ht="30" x14ac:dyDescent="0.25">
      <c r="A46" s="261"/>
      <c r="B46" s="262"/>
      <c r="C46" s="233" t="s">
        <v>79</v>
      </c>
      <c r="D46" s="217" t="s">
        <v>155</v>
      </c>
      <c r="E46" s="218" t="s">
        <v>129</v>
      </c>
      <c r="F46" s="185" t="s">
        <v>155</v>
      </c>
      <c r="G46" s="186" t="s">
        <v>129</v>
      </c>
      <c r="H46" s="185" t="s">
        <v>155</v>
      </c>
      <c r="I46" s="213" t="s">
        <v>129</v>
      </c>
      <c r="J46" s="144"/>
      <c r="K46" s="146"/>
      <c r="L46" s="144"/>
      <c r="M46" s="3" t="s">
        <v>129</v>
      </c>
      <c r="N46" s="141" t="s">
        <v>222</v>
      </c>
      <c r="O46" s="194" t="s">
        <v>194</v>
      </c>
      <c r="P46" s="194" t="s">
        <v>147</v>
      </c>
      <c r="Q46" s="150"/>
      <c r="R46" s="150"/>
      <c r="AC46" s="1"/>
      <c r="AD46" s="1"/>
      <c r="AE46" s="1"/>
      <c r="AF46" s="1"/>
      <c r="AG46" s="1"/>
      <c r="AH46" s="1"/>
      <c r="AI46" s="1"/>
      <c r="AJ46" s="1"/>
      <c r="AK46" s="1"/>
      <c r="AL46" s="1"/>
      <c r="AM46" s="1"/>
      <c r="AN46" s="1"/>
      <c r="AO46" s="1"/>
      <c r="AP46" s="1"/>
      <c r="AQ46" s="1"/>
      <c r="AR46" s="1"/>
      <c r="AS46" s="1"/>
      <c r="AT46" s="1"/>
    </row>
    <row r="47" spans="1:46" ht="30" x14ac:dyDescent="0.25">
      <c r="A47" s="261"/>
      <c r="B47" s="262"/>
      <c r="C47" s="59" t="str">
        <f t="shared" ref="C47:C48" si="5">C61</f>
        <v>Remove TAC</v>
      </c>
      <c r="D47" s="217" t="s">
        <v>155</v>
      </c>
      <c r="E47" s="218" t="s">
        <v>129</v>
      </c>
      <c r="F47" s="185" t="s">
        <v>155</v>
      </c>
      <c r="G47" s="186" t="s">
        <v>129</v>
      </c>
      <c r="H47" s="185" t="s">
        <v>155</v>
      </c>
      <c r="I47" s="213" t="s">
        <v>129</v>
      </c>
      <c r="J47" s="144"/>
      <c r="K47" s="145"/>
      <c r="L47" s="144"/>
      <c r="M47" s="3" t="s">
        <v>129</v>
      </c>
      <c r="N47" s="141" t="s">
        <v>212</v>
      </c>
      <c r="O47" s="195" t="s">
        <v>175</v>
      </c>
      <c r="P47" s="194" t="s">
        <v>147</v>
      </c>
      <c r="Q47" s="150"/>
      <c r="R47" s="150"/>
      <c r="AC47" s="1"/>
      <c r="AD47" s="1"/>
      <c r="AE47" s="1"/>
      <c r="AF47" s="1"/>
      <c r="AG47" s="1"/>
      <c r="AH47" s="1"/>
      <c r="AI47" s="1"/>
      <c r="AJ47" s="1"/>
      <c r="AK47" s="1"/>
      <c r="AL47" s="1"/>
      <c r="AM47" s="1"/>
      <c r="AN47" s="1"/>
      <c r="AO47" s="1"/>
      <c r="AP47" s="1"/>
      <c r="AQ47" s="1"/>
      <c r="AR47" s="1"/>
      <c r="AS47" s="1"/>
      <c r="AT47" s="1"/>
    </row>
    <row r="48" spans="1:46" ht="21" customHeight="1" x14ac:dyDescent="0.25">
      <c r="A48" s="261"/>
      <c r="B48" s="262"/>
      <c r="C48" s="58" t="str">
        <f t="shared" si="5"/>
        <v xml:space="preserve">Merge TAC regions </v>
      </c>
      <c r="D48" s="217" t="s">
        <v>153</v>
      </c>
      <c r="E48" s="218" t="s">
        <v>129</v>
      </c>
      <c r="F48" s="185" t="s">
        <v>153</v>
      </c>
      <c r="G48" s="186" t="s">
        <v>129</v>
      </c>
      <c r="H48" s="185" t="s">
        <v>153</v>
      </c>
      <c r="I48" s="213" t="s">
        <v>129</v>
      </c>
      <c r="J48" s="144"/>
      <c r="K48" s="145"/>
      <c r="L48" s="144"/>
      <c r="M48" s="3" t="s">
        <v>129</v>
      </c>
      <c r="N48" s="3" t="s">
        <v>129</v>
      </c>
      <c r="O48" s="195" t="s">
        <v>193</v>
      </c>
      <c r="P48" s="232" t="s">
        <v>151</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16"/>
      <c r="H49" s="1"/>
      <c r="I49" s="6"/>
      <c r="J49" s="1"/>
      <c r="K49" s="6"/>
      <c r="L49" s="1"/>
      <c r="M49" s="5"/>
      <c r="N49" s="5"/>
      <c r="O49" s="5"/>
      <c r="P49" s="205"/>
      <c r="Q49" s="150"/>
      <c r="R49" s="150"/>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4" t="s">
        <v>38</v>
      </c>
      <c r="D50" s="68" t="s">
        <v>40</v>
      </c>
      <c r="E50" s="36"/>
      <c r="F50" s="7"/>
      <c r="G50" s="115"/>
      <c r="H50" s="36"/>
      <c r="I50" s="7"/>
      <c r="J50" s="36"/>
      <c r="L50" s="36"/>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0" x14ac:dyDescent="0.25">
      <c r="A51" s="261" t="s">
        <v>2</v>
      </c>
      <c r="B51" s="262"/>
      <c r="C51" s="56" t="s">
        <v>14</v>
      </c>
      <c r="D51" s="174" t="s">
        <v>128</v>
      </c>
      <c r="E51" s="214" t="s">
        <v>129</v>
      </c>
      <c r="F51" s="185" t="s">
        <v>128</v>
      </c>
      <c r="G51" s="189" t="s">
        <v>128</v>
      </c>
      <c r="H51" s="185" t="s">
        <v>128</v>
      </c>
      <c r="I51" s="214" t="s">
        <v>129</v>
      </c>
      <c r="J51" s="143"/>
      <c r="K51" s="145"/>
      <c r="L51" s="143"/>
      <c r="M51" s="3" t="s">
        <v>129</v>
      </c>
      <c r="N51" s="171" t="s">
        <v>213</v>
      </c>
      <c r="O51" s="195" t="s">
        <v>161</v>
      </c>
      <c r="P51" s="227" t="s">
        <v>24</v>
      </c>
      <c r="Q51" s="150"/>
      <c r="R51" s="150"/>
      <c r="AC51" s="1"/>
      <c r="AD51" s="1"/>
      <c r="AE51" s="1"/>
      <c r="AF51" s="1"/>
      <c r="AG51" s="1"/>
      <c r="AH51" s="1"/>
      <c r="AI51" s="1"/>
      <c r="AJ51" s="1"/>
      <c r="AK51" s="1"/>
      <c r="AL51" s="1"/>
      <c r="AM51" s="1"/>
      <c r="AN51" s="1"/>
      <c r="AO51" s="1"/>
      <c r="AP51" s="1"/>
      <c r="AQ51" s="1"/>
      <c r="AR51" s="1"/>
      <c r="AS51" s="1"/>
      <c r="AT51" s="1"/>
    </row>
    <row r="52" spans="1:46" s="1" customFormat="1" ht="30" x14ac:dyDescent="0.25">
      <c r="A52" s="261"/>
      <c r="B52" s="262"/>
      <c r="C52" s="62" t="s">
        <v>30</v>
      </c>
      <c r="D52" s="172" t="s">
        <v>128</v>
      </c>
      <c r="E52" s="214" t="s">
        <v>129</v>
      </c>
      <c r="F52" s="188" t="s">
        <v>128</v>
      </c>
      <c r="G52" s="185" t="s">
        <v>128</v>
      </c>
      <c r="H52" s="188" t="s">
        <v>128</v>
      </c>
      <c r="I52" s="214" t="s">
        <v>129</v>
      </c>
      <c r="J52" s="143"/>
      <c r="K52" s="146"/>
      <c r="L52" s="143"/>
      <c r="M52" s="3" t="s">
        <v>129</v>
      </c>
      <c r="N52" s="141" t="s">
        <v>162</v>
      </c>
      <c r="O52" s="235" t="s">
        <v>129</v>
      </c>
      <c r="P52" s="227" t="s">
        <v>24</v>
      </c>
      <c r="Q52" s="150"/>
      <c r="R52" s="150"/>
    </row>
    <row r="53" spans="1:46" s="1" customFormat="1" ht="30" x14ac:dyDescent="0.35">
      <c r="A53" s="261"/>
      <c r="B53" s="262"/>
      <c r="C53" s="176" t="s">
        <v>31</v>
      </c>
      <c r="D53" s="217" t="s">
        <v>155</v>
      </c>
      <c r="E53" s="218" t="s">
        <v>129</v>
      </c>
      <c r="F53" s="185" t="s">
        <v>155</v>
      </c>
      <c r="G53" s="186" t="s">
        <v>129</v>
      </c>
      <c r="H53" s="185" t="s">
        <v>155</v>
      </c>
      <c r="I53" s="213" t="s">
        <v>129</v>
      </c>
      <c r="J53" s="143"/>
      <c r="K53" s="177"/>
      <c r="L53" s="143"/>
      <c r="M53" s="3" t="s">
        <v>129</v>
      </c>
      <c r="N53" s="171" t="s">
        <v>208</v>
      </c>
      <c r="O53" s="194" t="s">
        <v>214</v>
      </c>
      <c r="P53" s="227" t="s">
        <v>24</v>
      </c>
      <c r="Q53" s="150"/>
      <c r="R53" s="150"/>
    </row>
    <row r="54" spans="1:46" s="1" customFormat="1" ht="21" customHeight="1" x14ac:dyDescent="0.35">
      <c r="A54" s="261"/>
      <c r="B54" s="262"/>
      <c r="C54" s="175"/>
      <c r="D54" s="185"/>
      <c r="E54" s="185"/>
      <c r="F54" s="185"/>
      <c r="G54" s="185"/>
      <c r="H54" s="185"/>
      <c r="I54" s="185"/>
      <c r="J54" s="39"/>
      <c r="K54" s="196"/>
      <c r="L54" s="39"/>
      <c r="M54" s="197"/>
      <c r="N54" s="197"/>
      <c r="O54" s="148"/>
      <c r="P54" s="147"/>
      <c r="Q54" s="150"/>
      <c r="R54" s="150"/>
    </row>
    <row r="55" spans="1:46" s="1" customFormat="1" ht="21" customHeight="1" x14ac:dyDescent="0.35">
      <c r="A55" s="261"/>
      <c r="B55" s="262"/>
      <c r="C55" s="175"/>
      <c r="D55" s="185"/>
      <c r="E55" s="185"/>
      <c r="F55" s="185"/>
      <c r="G55" s="185"/>
      <c r="H55" s="185"/>
      <c r="I55" s="185"/>
      <c r="J55" s="39"/>
      <c r="K55" s="196"/>
      <c r="L55" s="39"/>
      <c r="M55" s="197"/>
      <c r="N55" s="197"/>
      <c r="O55" s="148"/>
      <c r="P55" s="147"/>
      <c r="Q55" s="150"/>
      <c r="R55" s="150"/>
    </row>
    <row r="56" spans="1:46" ht="21.75" thickBot="1" x14ac:dyDescent="0.3">
      <c r="A56" s="1"/>
      <c r="B56" s="1"/>
      <c r="C56" s="4"/>
      <c r="D56" s="4"/>
      <c r="E56" s="4"/>
      <c r="F56" s="6"/>
      <c r="G56" s="15"/>
      <c r="H56" s="4"/>
      <c r="I56" s="6"/>
      <c r="J56" s="4"/>
      <c r="K56" s="15"/>
      <c r="L56" s="4"/>
      <c r="M56" s="5"/>
      <c r="N56" s="5"/>
      <c r="O56" s="15"/>
      <c r="Q56" s="150"/>
      <c r="R56" s="150"/>
      <c r="AC56" s="1"/>
      <c r="AD56" s="1"/>
      <c r="AE56" s="1"/>
      <c r="AF56" s="1"/>
      <c r="AG56" s="1"/>
      <c r="AH56" s="1"/>
      <c r="AI56" s="1"/>
      <c r="AJ56" s="1"/>
      <c r="AK56" s="1"/>
      <c r="AL56" s="1"/>
      <c r="AM56" s="1"/>
      <c r="AN56" s="1"/>
      <c r="AO56" s="1"/>
      <c r="AP56" s="1"/>
      <c r="AQ56" s="1"/>
      <c r="AR56" s="1"/>
      <c r="AS56" s="1"/>
      <c r="AT56" s="1"/>
    </row>
    <row r="57" spans="1:46" ht="111.75" customHeight="1" thickBot="1" x14ac:dyDescent="0.3">
      <c r="A57" s="259" t="s">
        <v>78</v>
      </c>
      <c r="B57" s="260"/>
      <c r="C57" s="260"/>
      <c r="D57" s="263" t="s">
        <v>219</v>
      </c>
      <c r="E57" s="260"/>
      <c r="F57" s="260"/>
      <c r="G57" s="260"/>
      <c r="H57" s="260"/>
      <c r="I57" s="264"/>
      <c r="J57" s="117"/>
      <c r="K57" s="105"/>
      <c r="L57" s="201"/>
      <c r="M57" s="31"/>
      <c r="N57" s="31"/>
      <c r="O57" s="31"/>
      <c r="P57" s="31"/>
      <c r="Q57" s="265"/>
      <c r="R57" s="265"/>
      <c r="AC57" s="1"/>
      <c r="AD57" s="1"/>
      <c r="AE57" s="1"/>
      <c r="AF57" s="1"/>
      <c r="AG57" s="1"/>
      <c r="AH57" s="1"/>
      <c r="AI57" s="1"/>
      <c r="AJ57" s="1"/>
      <c r="AK57" s="1"/>
      <c r="AL57" s="1"/>
      <c r="AM57" s="1"/>
      <c r="AN57" s="1"/>
      <c r="AO57" s="1"/>
      <c r="AP57" s="1"/>
      <c r="AQ57" s="1"/>
      <c r="AR57" s="1"/>
      <c r="AS57" s="1"/>
      <c r="AT57" s="1"/>
    </row>
    <row r="58" spans="1:46" ht="23.25" hidden="1" x14ac:dyDescent="0.35">
      <c r="A58" s="18"/>
      <c r="B58" s="19"/>
      <c r="C58" s="6"/>
      <c r="D58" s="6"/>
      <c r="E58" s="6"/>
      <c r="F58" s="5"/>
      <c r="G58" s="114"/>
      <c r="H58" s="6"/>
      <c r="I58" s="5"/>
      <c r="J58" s="6"/>
      <c r="K58" s="5"/>
      <c r="L58" s="6"/>
      <c r="M58" s="5"/>
      <c r="N58" s="5"/>
      <c r="O58" s="5"/>
      <c r="Q58" s="150"/>
      <c r="R58" s="150"/>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6"/>
      <c r="D59" s="69" t="s">
        <v>39</v>
      </c>
      <c r="E59" s="16"/>
      <c r="F59" s="7"/>
      <c r="G59" s="115"/>
      <c r="H59" s="16"/>
      <c r="I59" s="7"/>
      <c r="J59" s="16"/>
      <c r="L59" s="16"/>
      <c r="M59" s="5"/>
      <c r="N59" s="5"/>
      <c r="O59" s="16"/>
      <c r="Q59" s="150"/>
      <c r="R59" s="150"/>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57" t="s">
        <v>32</v>
      </c>
      <c r="B60" s="258"/>
      <c r="C60" s="41" t="s">
        <v>11</v>
      </c>
      <c r="D60" s="13" t="s">
        <v>55</v>
      </c>
      <c r="E60" s="13" t="s">
        <v>55</v>
      </c>
      <c r="F60" s="138" t="s">
        <v>55</v>
      </c>
      <c r="G60" s="42"/>
      <c r="H60" s="138" t="s">
        <v>55</v>
      </c>
      <c r="I60" s="44"/>
      <c r="J60" s="13"/>
      <c r="K60" s="75"/>
      <c r="L60" s="13"/>
      <c r="M60" s="14"/>
      <c r="N60" s="29"/>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57"/>
      <c r="B61" s="258"/>
      <c r="C61" s="58" t="s">
        <v>5</v>
      </c>
      <c r="D61" s="37"/>
      <c r="E61" s="37"/>
      <c r="F61" s="73"/>
      <c r="G61" s="43"/>
      <c r="H61" s="138"/>
      <c r="I61" s="112"/>
      <c r="J61" s="37"/>
      <c r="K61" s="76"/>
      <c r="L61" s="37"/>
      <c r="M61" s="20"/>
      <c r="N61" s="30"/>
      <c r="O61" s="2"/>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25">
      <c r="A62" s="257"/>
      <c r="B62" s="258"/>
      <c r="C62" s="58" t="s">
        <v>6</v>
      </c>
      <c r="D62" s="12"/>
      <c r="E62" s="12"/>
      <c r="F62" s="138"/>
      <c r="G62" s="42"/>
      <c r="H62" s="138"/>
      <c r="I62" s="113"/>
      <c r="J62" s="12"/>
      <c r="K62" s="75"/>
      <c r="L62" s="12"/>
      <c r="M62" s="14"/>
      <c r="N62" s="29"/>
      <c r="O62" s="17"/>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57"/>
      <c r="B63" s="258"/>
      <c r="C63" s="41" t="s">
        <v>16</v>
      </c>
      <c r="D63" s="38"/>
      <c r="E63" s="38"/>
      <c r="F63" s="138"/>
      <c r="G63" s="43"/>
      <c r="H63" s="138"/>
      <c r="I63" s="44"/>
      <c r="J63" s="38"/>
      <c r="K63" s="75"/>
      <c r="L63" s="38"/>
      <c r="M63" s="14"/>
      <c r="N63" s="14"/>
      <c r="O63" s="149"/>
      <c r="P63" s="147"/>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57"/>
      <c r="B64" s="258"/>
      <c r="C64" s="60" t="s">
        <v>15</v>
      </c>
      <c r="D64" s="23"/>
      <c r="E64" s="23"/>
      <c r="F64" s="138"/>
      <c r="G64" s="42"/>
      <c r="H64" s="138"/>
      <c r="I64" s="44"/>
      <c r="J64" s="23"/>
      <c r="K64" s="75"/>
      <c r="L64" s="23"/>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57"/>
      <c r="B65" s="258"/>
      <c r="C65" s="57"/>
      <c r="D65" s="24"/>
      <c r="E65" s="24"/>
      <c r="F65" s="73"/>
      <c r="G65" s="42"/>
      <c r="H65" s="138"/>
      <c r="I65" s="44"/>
      <c r="J65" s="24"/>
      <c r="K65" s="76"/>
      <c r="L65" s="24"/>
      <c r="M65" s="14"/>
      <c r="N65" s="29"/>
      <c r="O65" s="149"/>
      <c r="P65" s="147"/>
      <c r="Q65" s="150"/>
      <c r="R65" s="150"/>
      <c r="AC65" s="1"/>
      <c r="AD65" s="1"/>
      <c r="AE65" s="1"/>
      <c r="AF65" s="1"/>
      <c r="AG65" s="1"/>
      <c r="AH65" s="1"/>
      <c r="AI65" s="1"/>
      <c r="AJ65" s="1"/>
      <c r="AK65" s="1"/>
      <c r="AL65" s="1"/>
      <c r="AM65" s="1"/>
      <c r="AN65" s="1"/>
      <c r="AO65" s="1"/>
      <c r="AP65" s="1"/>
      <c r="AQ65" s="1"/>
      <c r="AR65" s="1"/>
      <c r="AS65" s="1"/>
      <c r="AT65" s="1"/>
    </row>
    <row r="66" spans="1:46" ht="21.75" hidden="1" thickBot="1" x14ac:dyDescent="0.3">
      <c r="A66" s="21"/>
      <c r="B66" s="21"/>
      <c r="C66" s="22"/>
      <c r="D66" s="6"/>
      <c r="E66" s="6"/>
      <c r="F66" s="6"/>
      <c r="G66" s="22"/>
      <c r="H66" s="22"/>
      <c r="I66" s="22"/>
      <c r="J66" s="22"/>
      <c r="K66" s="22"/>
      <c r="L66" s="22"/>
      <c r="M66" s="15"/>
      <c r="N66" s="15"/>
      <c r="O66" s="142" t="s">
        <v>56</v>
      </c>
      <c r="Q66" s="150"/>
      <c r="R66" s="150"/>
      <c r="AC66" s="1"/>
      <c r="AD66" s="1"/>
      <c r="AE66" s="1"/>
      <c r="AF66" s="1"/>
      <c r="AG66" s="1"/>
      <c r="AH66" s="1"/>
      <c r="AI66" s="1"/>
      <c r="AJ66" s="1"/>
      <c r="AK66" s="1"/>
      <c r="AL66" s="1"/>
      <c r="AM66" s="1"/>
      <c r="AN66" s="1"/>
      <c r="AO66" s="1"/>
      <c r="AP66" s="1"/>
      <c r="AQ66" s="1"/>
      <c r="AR66" s="1"/>
      <c r="AS66" s="1"/>
      <c r="AT66" s="1"/>
    </row>
    <row r="67" spans="1:46" ht="60" hidden="1" customHeight="1" x14ac:dyDescent="0.35">
      <c r="A67" s="259" t="s">
        <v>29</v>
      </c>
      <c r="B67" s="260"/>
      <c r="C67" s="260"/>
      <c r="D67" s="117" t="s">
        <v>57</v>
      </c>
      <c r="E67" s="117"/>
      <c r="F67" s="105"/>
      <c r="G67" s="107"/>
      <c r="H67" s="201"/>
      <c r="I67" s="106"/>
      <c r="J67" s="117"/>
      <c r="K67" s="105"/>
      <c r="L67" s="201"/>
      <c r="M67" s="32"/>
      <c r="N67" s="31"/>
      <c r="O67" s="31"/>
      <c r="P67" s="31"/>
      <c r="Q67" s="150"/>
      <c r="R67" s="150"/>
      <c r="AC67" s="1"/>
      <c r="AD67" s="1"/>
      <c r="AE67" s="1"/>
      <c r="AF67" s="1"/>
      <c r="AG67" s="1"/>
      <c r="AH67" s="1"/>
      <c r="AI67" s="1"/>
      <c r="AJ67" s="1"/>
      <c r="AK67" s="1"/>
      <c r="AL67" s="1"/>
      <c r="AM67" s="1"/>
      <c r="AN67" s="1"/>
      <c r="AO67" s="1"/>
      <c r="AP67" s="1"/>
      <c r="AQ67" s="1"/>
      <c r="AR67" s="1"/>
      <c r="AS67" s="1"/>
      <c r="AT67" s="1"/>
    </row>
    <row r="68" spans="1:46" s="1" customFormat="1" x14ac:dyDescent="0.25">
      <c r="Q68" s="150"/>
      <c r="R68" s="150"/>
    </row>
    <row r="69" spans="1:46" s="1" customFormat="1" ht="23.25" x14ac:dyDescent="0.35">
      <c r="A69" s="206" t="s">
        <v>20</v>
      </c>
      <c r="B69" s="207"/>
    </row>
    <row r="70" spans="1:46" s="1" customFormat="1" ht="21" x14ac:dyDescent="0.35">
      <c r="A70" s="208"/>
      <c r="B70" s="207" t="s">
        <v>21</v>
      </c>
    </row>
    <row r="71" spans="1:46" s="1" customFormat="1" ht="21" x14ac:dyDescent="0.35">
      <c r="A71" s="208"/>
      <c r="B71" s="207" t="s">
        <v>22</v>
      </c>
    </row>
    <row r="72" spans="1:46" s="1" customFormat="1" ht="21" x14ac:dyDescent="0.35">
      <c r="A72" s="208"/>
      <c r="B72" s="207" t="s">
        <v>23</v>
      </c>
    </row>
    <row r="73" spans="1:46" s="1" customFormat="1" ht="21" x14ac:dyDescent="0.35">
      <c r="A73" s="208"/>
      <c r="B73" s="207" t="s">
        <v>24</v>
      </c>
    </row>
    <row r="74" spans="1:46" s="1" customFormat="1" ht="21" x14ac:dyDescent="0.35">
      <c r="A74" s="208"/>
      <c r="B74" s="207" t="s">
        <v>25</v>
      </c>
    </row>
    <row r="75" spans="1:46" s="1" customFormat="1" ht="21" x14ac:dyDescent="0.35">
      <c r="A75" s="208"/>
      <c r="B75" s="207" t="s">
        <v>26</v>
      </c>
    </row>
    <row r="76" spans="1:46" s="1" customFormat="1" ht="21" x14ac:dyDescent="0.35">
      <c r="A76" s="208"/>
      <c r="B76" s="207" t="s">
        <v>27</v>
      </c>
    </row>
    <row r="77" spans="1:46" s="1" customFormat="1" ht="21" x14ac:dyDescent="0.35">
      <c r="A77" s="208"/>
      <c r="B77" s="207" t="s">
        <v>24</v>
      </c>
    </row>
    <row r="78" spans="1:46" s="1" customFormat="1" ht="21" x14ac:dyDescent="0.35">
      <c r="A78" s="208"/>
      <c r="B78" s="207" t="s">
        <v>25</v>
      </c>
    </row>
    <row r="79" spans="1:46" s="1" customFormat="1" ht="21" x14ac:dyDescent="0.35">
      <c r="A79" s="208"/>
      <c r="B79" s="207" t="s">
        <v>26</v>
      </c>
    </row>
    <row r="80" spans="1:46" s="1" customFormat="1" ht="21" x14ac:dyDescent="0.35">
      <c r="A80" s="208"/>
      <c r="B80" s="207" t="s">
        <v>27</v>
      </c>
    </row>
    <row r="81" spans="2:2" s="1" customFormat="1" ht="21" x14ac:dyDescent="0.35">
      <c r="B81" s="72"/>
    </row>
  </sheetData>
  <mergeCells count="29">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7:R57"/>
    <mergeCell ref="A60:B65"/>
    <mergeCell ref="A29:B29"/>
    <mergeCell ref="Q30:R30"/>
    <mergeCell ref="A31:B33"/>
    <mergeCell ref="Q32:R32"/>
    <mergeCell ref="Q35:R35"/>
    <mergeCell ref="A36:B40"/>
    <mergeCell ref="N31:N32"/>
    <mergeCell ref="A67:C67"/>
    <mergeCell ref="A43:B48"/>
    <mergeCell ref="A51:B55"/>
    <mergeCell ref="A57:C57"/>
    <mergeCell ref="D57:I57"/>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T81"/>
  <sheetViews>
    <sheetView zoomScale="60" zoomScaleNormal="60" workbookViewId="0">
      <pane xSplit="2" ySplit="2" topLeftCell="C3" activePane="bottomRight" state="frozen"/>
      <selection pane="topRight" activeCell="C1" sqref="C1"/>
      <selection pane="bottomLeft" activeCell="A3" sqref="A3"/>
      <selection pane="bottomRight" activeCell="F12" sqref="F1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84</v>
      </c>
      <c r="B1" s="108"/>
      <c r="C1" s="108"/>
      <c r="D1" s="240"/>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77"/>
      <c r="E3" s="277"/>
      <c r="F3" s="277"/>
      <c r="G3" s="277"/>
      <c r="H3" s="277"/>
      <c r="I3" s="277"/>
      <c r="J3" s="277"/>
      <c r="K3" s="277"/>
      <c r="L3" s="277"/>
    </row>
    <row r="4" spans="1:28" s="1" customFormat="1" ht="26.25" x14ac:dyDescent="0.25">
      <c r="A4" s="279" t="s">
        <v>238</v>
      </c>
      <c r="B4" s="279"/>
      <c r="C4" s="137">
        <v>80</v>
      </c>
      <c r="D4" s="278"/>
      <c r="E4" s="278"/>
      <c r="F4" s="278"/>
      <c r="G4" s="278"/>
      <c r="H4" s="278"/>
      <c r="I4" s="278"/>
      <c r="J4" s="278"/>
      <c r="K4" s="278"/>
      <c r="L4" s="278"/>
    </row>
    <row r="5" spans="1:28" s="1" customFormat="1" ht="26.25" x14ac:dyDescent="0.25">
      <c r="A5" s="279" t="s">
        <v>246</v>
      </c>
      <c r="B5" s="279"/>
      <c r="C5" s="209">
        <f>C4*1.98</f>
        <v>158.4</v>
      </c>
      <c r="D5" s="278"/>
      <c r="E5" s="278"/>
      <c r="F5" s="278"/>
      <c r="G5" s="278"/>
      <c r="H5" s="278"/>
      <c r="I5" s="278"/>
      <c r="J5" s="278"/>
      <c r="K5" s="278"/>
      <c r="L5" s="278"/>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239</v>
      </c>
      <c r="C7" s="73"/>
      <c r="D7" s="100">
        <f>(D8/$C$4)*100</f>
        <v>0</v>
      </c>
      <c r="E7" s="100">
        <f t="shared" ref="E7:I7" si="0">(E8/$C$4)*100</f>
        <v>3.75</v>
      </c>
      <c r="F7" s="100">
        <f t="shared" si="0"/>
        <v>57.499999999999993</v>
      </c>
      <c r="G7" s="87">
        <f>(G8/$C$4)*100</f>
        <v>0</v>
      </c>
      <c r="H7" s="100">
        <f>(H8/$C$4)*100</f>
        <v>38.75</v>
      </c>
      <c r="I7" s="87">
        <f t="shared" si="0"/>
        <v>0</v>
      </c>
      <c r="J7" s="90">
        <v>16.899999999999999</v>
      </c>
      <c r="K7" s="90">
        <v>79.599999999999994</v>
      </c>
      <c r="L7" s="90">
        <v>3.5</v>
      </c>
      <c r="M7" s="71"/>
    </row>
    <row r="8" spans="1:28" s="1" customFormat="1" ht="26.25" customHeight="1" x14ac:dyDescent="0.25">
      <c r="A8" s="128"/>
      <c r="B8" s="123" t="s">
        <v>240</v>
      </c>
      <c r="C8" s="73"/>
      <c r="D8" s="50">
        <v>0</v>
      </c>
      <c r="E8" s="50">
        <v>3</v>
      </c>
      <c r="F8" s="50">
        <v>46</v>
      </c>
      <c r="G8" s="50">
        <v>0</v>
      </c>
      <c r="H8" s="50">
        <v>31</v>
      </c>
      <c r="I8" s="50">
        <v>0</v>
      </c>
      <c r="J8" s="91">
        <f>($H$8/100)*J7</f>
        <v>5.2389999999999999</v>
      </c>
      <c r="K8" s="91">
        <f>($H$8/100)*K7</f>
        <v>24.675999999999998</v>
      </c>
      <c r="L8" s="91">
        <f>($H$8/100)*L7</f>
        <v>1.085</v>
      </c>
      <c r="M8" s="94"/>
    </row>
    <row r="9" spans="1:28" s="1" customFormat="1" ht="26.25" customHeight="1" x14ac:dyDescent="0.25">
      <c r="A9" s="124" t="s">
        <v>48</v>
      </c>
      <c r="B9" s="122" t="s">
        <v>47</v>
      </c>
      <c r="C9" s="73"/>
      <c r="D9" s="87">
        <v>1.008</v>
      </c>
      <c r="E9" s="87">
        <v>3.2130000000000001</v>
      </c>
      <c r="F9" s="50">
        <v>56.811</v>
      </c>
      <c r="G9" s="87">
        <v>2E-3</v>
      </c>
      <c r="H9" s="87">
        <v>23.111999999999998</v>
      </c>
      <c r="I9" s="87">
        <v>0</v>
      </c>
      <c r="J9" s="91"/>
      <c r="K9" s="91"/>
      <c r="L9" s="91"/>
      <c r="M9" s="139">
        <f>SUM(D9:I9)</f>
        <v>84.146000000000001</v>
      </c>
    </row>
    <row r="10" spans="1:28" s="1" customFormat="1" ht="26.25" customHeight="1" x14ac:dyDescent="0.25">
      <c r="A10" s="128"/>
      <c r="B10" s="123" t="s">
        <v>241</v>
      </c>
      <c r="C10" s="73"/>
      <c r="D10" s="88">
        <f>($C$5/100)*D7</f>
        <v>0</v>
      </c>
      <c r="E10" s="88">
        <f t="shared" ref="E10:I10" si="1">($C$5/100)*E7</f>
        <v>5.94</v>
      </c>
      <c r="F10" s="88">
        <f t="shared" si="1"/>
        <v>91.08</v>
      </c>
      <c r="G10" s="88">
        <f>($C$5/100)*G7</f>
        <v>0</v>
      </c>
      <c r="H10" s="88">
        <f>($C$5/100)*H7</f>
        <v>61.38</v>
      </c>
      <c r="I10" s="88">
        <f t="shared" si="1"/>
        <v>0</v>
      </c>
      <c r="J10" s="92">
        <f>($H$10/100)*J7</f>
        <v>10.37322</v>
      </c>
      <c r="K10" s="92">
        <f>($H$10/100)*K7</f>
        <v>48.85848</v>
      </c>
      <c r="L10" s="92">
        <f>($H$10/100)*L7</f>
        <v>2.1482999999999999</v>
      </c>
      <c r="M10" s="94"/>
    </row>
    <row r="11" spans="1:28" s="1" customFormat="1" ht="26.25" customHeight="1" x14ac:dyDescent="0.25">
      <c r="A11" s="124" t="s">
        <v>49</v>
      </c>
      <c r="B11" s="122" t="s">
        <v>242</v>
      </c>
      <c r="C11" s="73"/>
      <c r="D11" s="50">
        <v>0.56000000000000005</v>
      </c>
      <c r="E11" s="50">
        <v>0.17</v>
      </c>
      <c r="F11" s="244">
        <v>44</v>
      </c>
      <c r="G11" s="51">
        <v>0</v>
      </c>
      <c r="H11" s="50">
        <v>5.05</v>
      </c>
      <c r="I11" s="50">
        <v>0</v>
      </c>
      <c r="J11" s="90">
        <v>5</v>
      </c>
      <c r="K11" s="93">
        <v>5026</v>
      </c>
      <c r="L11" s="90">
        <v>2</v>
      </c>
      <c r="M11" s="94"/>
    </row>
    <row r="12" spans="1:28" s="1" customFormat="1" ht="26.25" customHeight="1" x14ac:dyDescent="0.25">
      <c r="A12" s="124"/>
      <c r="B12" s="122" t="s">
        <v>243</v>
      </c>
      <c r="C12" s="73"/>
      <c r="D12" s="50">
        <v>0</v>
      </c>
      <c r="E12" s="50">
        <v>0.21</v>
      </c>
      <c r="F12" s="244">
        <v>173</v>
      </c>
      <c r="G12" s="51">
        <v>0</v>
      </c>
      <c r="H12" s="50">
        <v>520.76</v>
      </c>
      <c r="I12" s="50">
        <v>0</v>
      </c>
      <c r="J12" s="90"/>
      <c r="K12" s="93"/>
      <c r="L12" s="90"/>
      <c r="M12" s="94"/>
    </row>
    <row r="13" spans="1:28" s="1" customFormat="1" ht="26.25" customHeight="1" x14ac:dyDescent="0.25">
      <c r="B13" s="122" t="s">
        <v>244</v>
      </c>
      <c r="C13" s="73"/>
      <c r="D13" s="140">
        <f>D12/D14</f>
        <v>0</v>
      </c>
      <c r="E13" s="140">
        <f t="shared" ref="E13:H13" si="2">E12/E14</f>
        <v>0.55263157894736836</v>
      </c>
      <c r="F13" s="140">
        <f t="shared" si="2"/>
        <v>0.79723502304147464</v>
      </c>
      <c r="G13" s="140">
        <v>0</v>
      </c>
      <c r="H13" s="140">
        <f t="shared" si="2"/>
        <v>0.99039577033529225</v>
      </c>
      <c r="I13" s="140">
        <v>0</v>
      </c>
      <c r="J13" s="90">
        <v>30.61</v>
      </c>
      <c r="K13" s="93">
        <v>33.07</v>
      </c>
      <c r="L13" s="90">
        <v>455.3</v>
      </c>
      <c r="M13" s="94"/>
    </row>
    <row r="14" spans="1:28" s="1" customFormat="1" ht="26.25" x14ac:dyDescent="0.25">
      <c r="A14" s="46"/>
      <c r="B14" s="122" t="s">
        <v>245</v>
      </c>
      <c r="C14" s="126">
        <f>SUM(D14:I14)</f>
        <v>743.75</v>
      </c>
      <c r="D14" s="65">
        <f>D12+D11</f>
        <v>0.56000000000000005</v>
      </c>
      <c r="E14" s="65">
        <f t="shared" ref="E14:I14" si="3">E12+E11</f>
        <v>0.38</v>
      </c>
      <c r="F14" s="97">
        <f t="shared" si="3"/>
        <v>217</v>
      </c>
      <c r="G14" s="97">
        <f t="shared" si="3"/>
        <v>0</v>
      </c>
      <c r="H14" s="97">
        <f t="shared" si="3"/>
        <v>525.80999999999995</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4" t="s">
        <v>234</v>
      </c>
      <c r="B16" s="246" t="s">
        <v>235</v>
      </c>
      <c r="C16" s="137">
        <v>80</v>
      </c>
      <c r="D16" s="50">
        <v>0</v>
      </c>
      <c r="E16" s="50">
        <v>3</v>
      </c>
      <c r="F16" s="50">
        <v>46</v>
      </c>
      <c r="G16" s="50">
        <v>0</v>
      </c>
      <c r="H16" s="50">
        <v>31</v>
      </c>
      <c r="I16" s="50"/>
      <c r="J16" s="247"/>
      <c r="K16" s="89"/>
      <c r="L16" s="89"/>
    </row>
    <row r="17" spans="1:46" s="1" customFormat="1" ht="26.25" hidden="1" x14ac:dyDescent="0.25">
      <c r="A17" s="46"/>
      <c r="B17" s="246" t="s">
        <v>236</v>
      </c>
      <c r="C17" s="137">
        <v>80</v>
      </c>
      <c r="D17" s="50"/>
      <c r="E17" s="50"/>
      <c r="F17" s="50"/>
      <c r="G17" s="50"/>
      <c r="H17" s="50"/>
      <c r="I17" s="50"/>
      <c r="J17" s="248"/>
      <c r="K17" s="248"/>
      <c r="L17" s="89"/>
    </row>
    <row r="18" spans="1:46" s="251" customFormat="1" ht="26.25" x14ac:dyDescent="0.25">
      <c r="A18" s="46"/>
      <c r="B18" s="246"/>
      <c r="C18" s="249"/>
      <c r="D18" s="250"/>
      <c r="E18" s="250"/>
      <c r="F18" s="250"/>
      <c r="G18" s="250"/>
      <c r="H18" s="250"/>
      <c r="I18" s="250"/>
      <c r="J18" s="89"/>
      <c r="K18" s="89"/>
      <c r="L18" s="89"/>
    </row>
    <row r="19" spans="1:46" ht="28.5" customHeight="1" x14ac:dyDescent="0.25">
      <c r="A19" s="124" t="s">
        <v>50</v>
      </c>
      <c r="B19" s="64"/>
      <c r="C19" s="130" t="s">
        <v>51</v>
      </c>
      <c r="D19" s="127"/>
      <c r="E19" s="127">
        <f>E11/E8</f>
        <v>5.6666666666666671E-2</v>
      </c>
      <c r="F19" s="127">
        <f>F11/F8</f>
        <v>0.95652173913043481</v>
      </c>
      <c r="G19" s="127"/>
      <c r="H19" s="127">
        <f>H11/H8</f>
        <v>0.16290322580645161</v>
      </c>
      <c r="I19" s="127"/>
      <c r="J19" s="125">
        <f>J14/J8</f>
        <v>1.375386376979487</v>
      </c>
      <c r="K19" s="125">
        <f>K14/K8</f>
        <v>304.3174791071458</v>
      </c>
      <c r="L19" s="125">
        <f>L14/L8</f>
        <v>-0.51880607158745573</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0.55555555555555558</v>
      </c>
      <c r="E20" s="127">
        <f>E11/E9</f>
        <v>5.2910052910052914E-2</v>
      </c>
      <c r="F20" s="127">
        <f>F11/F9</f>
        <v>0.77449789653412193</v>
      </c>
      <c r="G20" s="127"/>
      <c r="H20" s="127">
        <f>H11/H9</f>
        <v>0.21850121149186572</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c r="E21" s="133">
        <f>E14/E8</f>
        <v>0.12666666666666668</v>
      </c>
      <c r="F21" s="133">
        <f>F14/F8</f>
        <v>4.7173913043478262</v>
      </c>
      <c r="G21" s="133"/>
      <c r="H21" s="133">
        <f>H14/H8</f>
        <v>16.961612903225806</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0.55555555555555558</v>
      </c>
      <c r="E22" s="129">
        <f>E14/E9</f>
        <v>0.11826953003423592</v>
      </c>
      <c r="F22" s="129">
        <f>F14/F9</f>
        <v>3.8196828079069194</v>
      </c>
      <c r="G22" s="129"/>
      <c r="H22" s="129">
        <f>H14/H9</f>
        <v>22.750519210799585</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c r="E23" s="190">
        <f>E14/E10</f>
        <v>6.3973063973063973E-2</v>
      </c>
      <c r="F23" s="191">
        <f>F14/F10</f>
        <v>2.3825208607817303</v>
      </c>
      <c r="G23" s="191"/>
      <c r="H23" s="191">
        <f>H14/H10</f>
        <v>8.566471163245355</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D10-D14</f>
        <v>-0.56000000000000005</v>
      </c>
      <c r="E24" s="193">
        <f>E10-E14</f>
        <v>5.5600000000000005</v>
      </c>
      <c r="F24" s="153">
        <f>F10-F14</f>
        <v>-125.92</v>
      </c>
      <c r="G24" s="193">
        <f>G10-G14</f>
        <v>0</v>
      </c>
      <c r="H24" s="153">
        <f>H10-H14</f>
        <v>-464.42999999999995</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0" t="s">
        <v>46</v>
      </c>
      <c r="B25" s="281"/>
      <c r="C25" s="282">
        <v>3</v>
      </c>
      <c r="D25" s="161" t="s">
        <v>86</v>
      </c>
      <c r="E25" s="182" t="s">
        <v>86</v>
      </c>
      <c r="F25" s="161" t="s">
        <v>86</v>
      </c>
      <c r="G25" s="210"/>
      <c r="H25" s="161" t="s">
        <v>86</v>
      </c>
      <c r="I25" s="210"/>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42.75" thickBot="1" x14ac:dyDescent="0.45">
      <c r="A26" s="159" t="s">
        <v>66</v>
      </c>
      <c r="B26" s="160"/>
      <c r="C26" s="283"/>
      <c r="D26" s="162" t="s">
        <v>122</v>
      </c>
      <c r="E26" s="183" t="s">
        <v>94</v>
      </c>
      <c r="F26" s="162" t="s">
        <v>123</v>
      </c>
      <c r="G26" s="211"/>
      <c r="H26" s="162" t="s">
        <v>126</v>
      </c>
      <c r="I26" s="211"/>
      <c r="J26" s="157"/>
      <c r="K26" s="77"/>
      <c r="L26" s="77"/>
      <c r="M26" s="155"/>
      <c r="N26" s="155"/>
      <c r="O26" s="155"/>
      <c r="P26" s="156"/>
      <c r="Q26" s="151"/>
      <c r="R26" s="151"/>
    </row>
    <row r="27" spans="1:46" s="71" customFormat="1" ht="42.75" thickBot="1" x14ac:dyDescent="0.45">
      <c r="A27" s="285" t="s">
        <v>68</v>
      </c>
      <c r="B27" s="286"/>
      <c r="C27" s="283"/>
      <c r="D27" s="75"/>
      <c r="E27" s="183"/>
      <c r="F27" s="162" t="s">
        <v>124</v>
      </c>
      <c r="G27" s="211"/>
      <c r="H27" s="162" t="s">
        <v>127</v>
      </c>
      <c r="I27" s="211"/>
      <c r="J27" s="152"/>
      <c r="K27" s="152"/>
      <c r="L27" s="152"/>
      <c r="M27" s="155"/>
      <c r="N27" s="155"/>
      <c r="O27" s="155"/>
      <c r="P27" s="156"/>
      <c r="Q27" s="151"/>
      <c r="R27" s="151"/>
    </row>
    <row r="28" spans="1:46" s="71" customFormat="1" ht="42.75" thickBot="1" x14ac:dyDescent="0.45">
      <c r="A28" s="287" t="s">
        <v>67</v>
      </c>
      <c r="B28" s="288"/>
      <c r="C28" s="284"/>
      <c r="D28" s="163"/>
      <c r="E28" s="184"/>
      <c r="F28" s="256" t="s">
        <v>125</v>
      </c>
      <c r="G28" s="212"/>
      <c r="H28" s="163"/>
      <c r="I28" s="212"/>
      <c r="J28" s="152"/>
      <c r="K28" s="152"/>
      <c r="L28" s="152"/>
      <c r="M28" s="70"/>
      <c r="N28" s="70"/>
      <c r="O28" s="70"/>
      <c r="Q28" s="151"/>
      <c r="R28" s="151"/>
    </row>
    <row r="29" spans="1:46" ht="71.25" customHeight="1" thickBot="1" x14ac:dyDescent="0.3">
      <c r="A29" s="266" t="s">
        <v>36</v>
      </c>
      <c r="B29" s="267"/>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65"/>
      <c r="R30" s="265"/>
      <c r="AC30" s="1"/>
      <c r="AD30" s="1"/>
      <c r="AE30" s="1"/>
      <c r="AF30" s="1"/>
      <c r="AG30" s="1"/>
      <c r="AH30" s="1"/>
      <c r="AI30" s="1"/>
      <c r="AJ30" s="1"/>
      <c r="AK30" s="1"/>
      <c r="AL30" s="1"/>
      <c r="AM30" s="1"/>
      <c r="AN30" s="1"/>
      <c r="AO30" s="1"/>
      <c r="AP30" s="1"/>
      <c r="AQ30" s="1"/>
      <c r="AR30" s="1"/>
      <c r="AS30" s="1"/>
      <c r="AT30" s="1"/>
    </row>
    <row r="31" spans="1:46" ht="31.5" customHeight="1" x14ac:dyDescent="0.25">
      <c r="A31" s="268" t="s">
        <v>13</v>
      </c>
      <c r="B31" s="269"/>
      <c r="C31" s="54" t="s">
        <v>63</v>
      </c>
      <c r="D31" s="173" t="s">
        <v>128</v>
      </c>
      <c r="E31" s="198" t="s">
        <v>128</v>
      </c>
      <c r="F31" s="172" t="s">
        <v>128</v>
      </c>
      <c r="G31" s="214" t="s">
        <v>129</v>
      </c>
      <c r="H31" s="172" t="s">
        <v>128</v>
      </c>
      <c r="I31" s="213" t="s">
        <v>129</v>
      </c>
      <c r="J31" s="39"/>
      <c r="K31" s="75"/>
      <c r="L31" s="39"/>
      <c r="M31" s="3" t="s">
        <v>135</v>
      </c>
      <c r="N31" s="3" t="s">
        <v>176</v>
      </c>
      <c r="O31" s="275" t="s">
        <v>188</v>
      </c>
      <c r="P31" s="232" t="s">
        <v>136</v>
      </c>
      <c r="Q31" s="150"/>
      <c r="R31" s="150"/>
      <c r="AC31" s="1"/>
      <c r="AD31" s="1"/>
      <c r="AE31" s="1"/>
      <c r="AF31" s="1"/>
      <c r="AG31" s="1"/>
      <c r="AH31" s="1"/>
      <c r="AI31" s="1"/>
      <c r="AJ31" s="1"/>
      <c r="AK31" s="1"/>
      <c r="AL31" s="1"/>
      <c r="AM31" s="1"/>
      <c r="AN31" s="1"/>
      <c r="AO31" s="1"/>
      <c r="AP31" s="1"/>
      <c r="AQ31" s="1"/>
      <c r="AR31" s="1"/>
      <c r="AS31" s="1"/>
      <c r="AT31" s="1"/>
    </row>
    <row r="32" spans="1:46" ht="45" x14ac:dyDescent="0.25">
      <c r="A32" s="270"/>
      <c r="B32" s="269"/>
      <c r="C32" s="55" t="s">
        <v>61</v>
      </c>
      <c r="D32" s="216" t="s">
        <v>153</v>
      </c>
      <c r="E32" s="187" t="s">
        <v>153</v>
      </c>
      <c r="F32" s="172" t="s">
        <v>153</v>
      </c>
      <c r="G32" s="214" t="s">
        <v>129</v>
      </c>
      <c r="H32" s="172" t="s">
        <v>153</v>
      </c>
      <c r="I32" s="214" t="s">
        <v>129</v>
      </c>
      <c r="J32" s="33"/>
      <c r="K32" s="75"/>
      <c r="L32" s="33"/>
      <c r="M32" s="3" t="s">
        <v>129</v>
      </c>
      <c r="N32" s="171" t="s">
        <v>189</v>
      </c>
      <c r="O32" s="276"/>
      <c r="P32" s="232" t="s">
        <v>136</v>
      </c>
      <c r="Q32" s="265"/>
      <c r="R32" s="265"/>
      <c r="AC32" s="1"/>
      <c r="AD32" s="1"/>
      <c r="AE32" s="1"/>
      <c r="AF32" s="1"/>
      <c r="AG32" s="1"/>
      <c r="AH32" s="1"/>
      <c r="AI32" s="1"/>
      <c r="AJ32" s="1"/>
      <c r="AK32" s="1"/>
      <c r="AL32" s="1"/>
      <c r="AM32" s="1"/>
      <c r="AN32" s="1"/>
      <c r="AO32" s="1"/>
      <c r="AP32" s="1"/>
      <c r="AQ32" s="1"/>
      <c r="AR32" s="1"/>
      <c r="AS32" s="1"/>
      <c r="AT32" s="1"/>
    </row>
    <row r="33" spans="1:46" ht="45" x14ac:dyDescent="0.25">
      <c r="A33" s="270"/>
      <c r="B33" s="269"/>
      <c r="C33" s="54" t="s">
        <v>62</v>
      </c>
      <c r="D33" s="216" t="s">
        <v>155</v>
      </c>
      <c r="E33" s="187" t="s">
        <v>155</v>
      </c>
      <c r="F33" s="172" t="s">
        <v>155</v>
      </c>
      <c r="G33" s="214" t="s">
        <v>129</v>
      </c>
      <c r="H33" s="172" t="s">
        <v>155</v>
      </c>
      <c r="I33" s="214" t="s">
        <v>129</v>
      </c>
      <c r="J33" s="34"/>
      <c r="K33" s="76"/>
      <c r="L33" s="34"/>
      <c r="M33" s="3" t="s">
        <v>135</v>
      </c>
      <c r="N33" s="171" t="s">
        <v>177</v>
      </c>
      <c r="O33" s="231" t="s">
        <v>178</v>
      </c>
      <c r="P33" s="232"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111"/>
      <c r="H35" s="1"/>
      <c r="I35" s="9"/>
      <c r="J35" s="1"/>
      <c r="L35" s="1"/>
      <c r="M35" s="10"/>
      <c r="N35" s="10"/>
      <c r="O35" s="11"/>
      <c r="P35" s="203"/>
      <c r="Q35" s="265"/>
      <c r="R35" s="265"/>
      <c r="AC35" s="1"/>
      <c r="AD35" s="1"/>
      <c r="AE35" s="1"/>
      <c r="AF35" s="1"/>
      <c r="AG35" s="1"/>
      <c r="AH35" s="1"/>
      <c r="AI35" s="1"/>
      <c r="AJ35" s="1"/>
      <c r="AK35" s="1"/>
      <c r="AL35" s="1"/>
      <c r="AM35" s="1"/>
      <c r="AN35" s="1"/>
      <c r="AO35" s="1"/>
      <c r="AP35" s="1"/>
      <c r="AQ35" s="1"/>
      <c r="AR35" s="1"/>
      <c r="AS35" s="1"/>
      <c r="AT35" s="1"/>
    </row>
    <row r="36" spans="1:46" ht="60" customHeight="1" x14ac:dyDescent="0.25">
      <c r="A36" s="261" t="s">
        <v>7</v>
      </c>
      <c r="B36" s="262"/>
      <c r="C36" s="178" t="s">
        <v>72</v>
      </c>
      <c r="D36" s="217" t="s">
        <v>128</v>
      </c>
      <c r="E36" s="186" t="s">
        <v>128</v>
      </c>
      <c r="F36" s="172" t="s">
        <v>128</v>
      </c>
      <c r="G36" s="214" t="s">
        <v>129</v>
      </c>
      <c r="H36" s="172" t="s">
        <v>128</v>
      </c>
      <c r="I36" s="214" t="s">
        <v>129</v>
      </c>
      <c r="J36" s="25"/>
      <c r="K36" s="75"/>
      <c r="L36" s="25"/>
      <c r="M36" s="141" t="s">
        <v>135</v>
      </c>
      <c r="N36" s="171" t="s">
        <v>220</v>
      </c>
      <c r="O36" s="275" t="s">
        <v>191</v>
      </c>
      <c r="P36" s="232" t="s">
        <v>136</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61"/>
      <c r="B37" s="262"/>
      <c r="C37" s="178" t="s">
        <v>73</v>
      </c>
      <c r="D37" s="217" t="s">
        <v>128</v>
      </c>
      <c r="E37" s="186" t="s">
        <v>128</v>
      </c>
      <c r="F37" s="172" t="s">
        <v>128</v>
      </c>
      <c r="G37" s="214" t="s">
        <v>129</v>
      </c>
      <c r="H37" s="172" t="s">
        <v>128</v>
      </c>
      <c r="I37" s="214" t="s">
        <v>129</v>
      </c>
      <c r="J37" s="35"/>
      <c r="K37" s="75"/>
      <c r="L37" s="35"/>
      <c r="M37" s="141" t="s">
        <v>135</v>
      </c>
      <c r="N37" s="289" t="s">
        <v>221</v>
      </c>
      <c r="O37" s="298"/>
      <c r="P37" s="232" t="s">
        <v>136</v>
      </c>
      <c r="Q37" s="150"/>
      <c r="R37" s="150"/>
      <c r="AC37" s="1"/>
      <c r="AD37" s="1"/>
      <c r="AE37" s="1"/>
      <c r="AF37" s="1"/>
      <c r="AG37" s="1"/>
      <c r="AH37" s="1"/>
      <c r="AI37" s="1"/>
      <c r="AJ37" s="1"/>
      <c r="AK37" s="1"/>
      <c r="AL37" s="1"/>
      <c r="AM37" s="1"/>
      <c r="AN37" s="1"/>
      <c r="AO37" s="1"/>
      <c r="AP37" s="1"/>
      <c r="AQ37" s="1"/>
      <c r="AR37" s="1"/>
      <c r="AS37" s="1"/>
      <c r="AT37" s="1"/>
    </row>
    <row r="38" spans="1:46" ht="21" customHeight="1" x14ac:dyDescent="0.25">
      <c r="A38" s="261"/>
      <c r="B38" s="262"/>
      <c r="C38" s="179" t="s">
        <v>71</v>
      </c>
      <c r="D38" s="216" t="s">
        <v>155</v>
      </c>
      <c r="E38" s="187" t="s">
        <v>155</v>
      </c>
      <c r="F38" s="172" t="s">
        <v>155</v>
      </c>
      <c r="G38" s="214" t="s">
        <v>129</v>
      </c>
      <c r="H38" s="172" t="s">
        <v>155</v>
      </c>
      <c r="I38" s="214" t="s">
        <v>129</v>
      </c>
      <c r="J38" s="26"/>
      <c r="K38" s="76"/>
      <c r="L38" s="26"/>
      <c r="M38" s="141" t="s">
        <v>135</v>
      </c>
      <c r="N38" s="290"/>
      <c r="O38" s="298"/>
      <c r="P38" s="232" t="s">
        <v>136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61"/>
      <c r="B39" s="262"/>
      <c r="C39" s="181" t="s">
        <v>70</v>
      </c>
      <c r="D39" s="217" t="s">
        <v>128</v>
      </c>
      <c r="E39" s="186" t="s">
        <v>128</v>
      </c>
      <c r="F39" s="172" t="s">
        <v>128</v>
      </c>
      <c r="G39" s="214" t="s">
        <v>129</v>
      </c>
      <c r="H39" s="172" t="s">
        <v>128</v>
      </c>
      <c r="I39" s="214" t="s">
        <v>129</v>
      </c>
      <c r="J39" s="26"/>
      <c r="K39" s="75"/>
      <c r="L39" s="26"/>
      <c r="M39" s="141" t="s">
        <v>135</v>
      </c>
      <c r="N39" s="291"/>
      <c r="O39" s="276"/>
      <c r="P39" s="232" t="s">
        <v>136</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61"/>
      <c r="B40" s="262"/>
      <c r="C40" s="180" t="s">
        <v>69</v>
      </c>
      <c r="D40" s="216" t="s">
        <v>155</v>
      </c>
      <c r="E40" s="187" t="s">
        <v>155</v>
      </c>
      <c r="F40" s="172" t="s">
        <v>155</v>
      </c>
      <c r="G40" s="214" t="s">
        <v>129</v>
      </c>
      <c r="H40" s="172" t="s">
        <v>155</v>
      </c>
      <c r="I40" s="214" t="s">
        <v>129</v>
      </c>
      <c r="J40" s="27"/>
      <c r="K40" s="75"/>
      <c r="L40" s="27"/>
      <c r="M40" s="3" t="s">
        <v>137</v>
      </c>
      <c r="N40" s="171" t="s">
        <v>190</v>
      </c>
      <c r="O40" s="170" t="s">
        <v>229</v>
      </c>
      <c r="P40" s="232" t="s">
        <v>136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30" x14ac:dyDescent="0.25">
      <c r="A43" s="261" t="s">
        <v>3</v>
      </c>
      <c r="B43" s="262"/>
      <c r="C43" s="58" t="s">
        <v>4</v>
      </c>
      <c r="D43" s="217" t="s">
        <v>153</v>
      </c>
      <c r="E43" s="186" t="s">
        <v>153</v>
      </c>
      <c r="F43" s="172" t="s">
        <v>153</v>
      </c>
      <c r="G43" s="218" t="s">
        <v>129</v>
      </c>
      <c r="H43" s="172" t="s">
        <v>153</v>
      </c>
      <c r="I43" s="213" t="s">
        <v>129</v>
      </c>
      <c r="J43" s="144"/>
      <c r="K43" s="145"/>
      <c r="L43" s="144"/>
      <c r="M43" s="237" t="s">
        <v>129</v>
      </c>
      <c r="N43" s="171" t="s">
        <v>129</v>
      </c>
      <c r="O43" s="231" t="s">
        <v>192</v>
      </c>
      <c r="P43" s="232" t="s">
        <v>151</v>
      </c>
      <c r="Q43"/>
      <c r="R43" s="150"/>
      <c r="AC43" s="1"/>
      <c r="AD43" s="1"/>
      <c r="AE43" s="1"/>
      <c r="AF43" s="1"/>
      <c r="AG43" s="1"/>
      <c r="AH43" s="1"/>
      <c r="AI43" s="1"/>
      <c r="AJ43" s="1"/>
      <c r="AK43" s="1"/>
      <c r="AL43" s="1"/>
      <c r="AM43" s="1"/>
      <c r="AN43" s="1"/>
      <c r="AO43" s="1"/>
      <c r="AP43" s="1"/>
      <c r="AQ43" s="1"/>
      <c r="AR43" s="1"/>
      <c r="AS43" s="1"/>
      <c r="AT43" s="1"/>
    </row>
    <row r="44" spans="1:46" ht="21" x14ac:dyDescent="0.25">
      <c r="A44" s="261"/>
      <c r="B44" s="262"/>
      <c r="C44" s="78" t="s">
        <v>10</v>
      </c>
      <c r="D44" s="217" t="s">
        <v>140</v>
      </c>
      <c r="E44" s="186" t="s">
        <v>140</v>
      </c>
      <c r="F44" s="217" t="s">
        <v>140</v>
      </c>
      <c r="G44" s="218" t="s">
        <v>129</v>
      </c>
      <c r="H44" s="217" t="s">
        <v>140</v>
      </c>
      <c r="I44" s="218" t="s">
        <v>129</v>
      </c>
      <c r="J44" s="144"/>
      <c r="K44" s="145"/>
      <c r="L44" s="144"/>
      <c r="M44" s="3" t="s">
        <v>129</v>
      </c>
      <c r="N44" s="171" t="s">
        <v>129</v>
      </c>
      <c r="O44" s="195" t="s">
        <v>146</v>
      </c>
      <c r="P44" s="232" t="s">
        <v>151</v>
      </c>
      <c r="Q44"/>
      <c r="R44" s="150"/>
      <c r="AC44" s="1"/>
      <c r="AD44" s="1"/>
      <c r="AE44" s="1"/>
      <c r="AF44" s="1"/>
      <c r="AG44" s="1"/>
      <c r="AH44" s="1"/>
      <c r="AI44" s="1"/>
      <c r="AJ44" s="1"/>
      <c r="AK44" s="1"/>
      <c r="AL44" s="1"/>
      <c r="AM44" s="1"/>
      <c r="AN44" s="1"/>
      <c r="AO44" s="1"/>
      <c r="AP44" s="1"/>
      <c r="AQ44" s="1"/>
      <c r="AR44" s="1"/>
      <c r="AS44" s="1"/>
      <c r="AT44" s="1"/>
    </row>
    <row r="45" spans="1:46" ht="21" customHeight="1" x14ac:dyDescent="0.25">
      <c r="A45" s="261"/>
      <c r="B45" s="262"/>
      <c r="C45" s="58" t="str">
        <f>C60</f>
        <v>Others Quota</v>
      </c>
      <c r="D45" s="217" t="s">
        <v>153</v>
      </c>
      <c r="E45" s="186" t="s">
        <v>153</v>
      </c>
      <c r="F45" s="173" t="s">
        <v>153</v>
      </c>
      <c r="G45" s="218" t="s">
        <v>129</v>
      </c>
      <c r="H45" s="173" t="s">
        <v>153</v>
      </c>
      <c r="I45" s="218" t="s">
        <v>129</v>
      </c>
      <c r="J45" s="144"/>
      <c r="K45" s="146"/>
      <c r="L45" s="144"/>
      <c r="M45" s="3" t="s">
        <v>129</v>
      </c>
      <c r="N45" s="171" t="s">
        <v>129</v>
      </c>
      <c r="O45" s="195" t="s">
        <v>225</v>
      </c>
      <c r="P45" s="232" t="s">
        <v>151</v>
      </c>
      <c r="Q45" s="150"/>
      <c r="R45" s="150"/>
      <c r="AC45" s="1"/>
      <c r="AD45" s="1"/>
      <c r="AE45" s="1"/>
      <c r="AF45" s="1"/>
      <c r="AG45" s="1"/>
      <c r="AH45" s="1"/>
      <c r="AI45" s="1"/>
      <c r="AJ45" s="1"/>
      <c r="AK45" s="1"/>
      <c r="AL45" s="1"/>
      <c r="AM45" s="1"/>
      <c r="AN45" s="1"/>
      <c r="AO45" s="1"/>
      <c r="AP45" s="1"/>
      <c r="AQ45" s="1"/>
      <c r="AR45" s="1"/>
      <c r="AS45" s="1"/>
      <c r="AT45" s="1"/>
    </row>
    <row r="46" spans="1:46" ht="30" x14ac:dyDescent="0.25">
      <c r="A46" s="261"/>
      <c r="B46" s="262"/>
      <c r="C46" s="233" t="s">
        <v>79</v>
      </c>
      <c r="D46" s="217" t="s">
        <v>153</v>
      </c>
      <c r="E46" s="186" t="s">
        <v>153</v>
      </c>
      <c r="F46" s="172" t="s">
        <v>153</v>
      </c>
      <c r="G46" s="218" t="s">
        <v>129</v>
      </c>
      <c r="H46" s="172" t="s">
        <v>153</v>
      </c>
      <c r="I46" s="218" t="s">
        <v>129</v>
      </c>
      <c r="J46" s="144"/>
      <c r="K46" s="146"/>
      <c r="L46" s="144"/>
      <c r="M46" s="3" t="s">
        <v>129</v>
      </c>
      <c r="N46" s="141" t="s">
        <v>222</v>
      </c>
      <c r="O46" s="194" t="s">
        <v>194</v>
      </c>
      <c r="P46" s="199" t="s">
        <v>151</v>
      </c>
      <c r="Q46" s="150"/>
      <c r="R46" s="150"/>
      <c r="AC46" s="1"/>
      <c r="AD46" s="1"/>
      <c r="AE46" s="1"/>
      <c r="AF46" s="1"/>
      <c r="AG46" s="1"/>
      <c r="AH46" s="1"/>
      <c r="AI46" s="1"/>
      <c r="AJ46" s="1"/>
      <c r="AK46" s="1"/>
      <c r="AL46" s="1"/>
      <c r="AM46" s="1"/>
      <c r="AN46" s="1"/>
      <c r="AO46" s="1"/>
      <c r="AP46" s="1"/>
      <c r="AQ46" s="1"/>
      <c r="AR46" s="1"/>
      <c r="AS46" s="1"/>
      <c r="AT46" s="1"/>
    </row>
    <row r="47" spans="1:46" ht="60" x14ac:dyDescent="0.25">
      <c r="A47" s="261"/>
      <c r="B47" s="262"/>
      <c r="C47" s="59" t="str">
        <f t="shared" ref="C47:C48" si="5">C61</f>
        <v>Remove TAC</v>
      </c>
      <c r="D47" s="217" t="s">
        <v>128</v>
      </c>
      <c r="E47" s="186" t="s">
        <v>128</v>
      </c>
      <c r="F47" s="172" t="s">
        <v>128</v>
      </c>
      <c r="G47" s="218" t="s">
        <v>129</v>
      </c>
      <c r="H47" s="172" t="s">
        <v>128</v>
      </c>
      <c r="I47" s="218" t="s">
        <v>129</v>
      </c>
      <c r="J47" s="144"/>
      <c r="K47" s="145"/>
      <c r="L47" s="144"/>
      <c r="M47" s="3" t="s">
        <v>129</v>
      </c>
      <c r="N47" s="171" t="s">
        <v>148</v>
      </c>
      <c r="O47" s="194" t="s">
        <v>149</v>
      </c>
      <c r="P47" s="226" t="s">
        <v>147</v>
      </c>
      <c r="Q47" s="150"/>
      <c r="R47" s="150"/>
      <c r="AC47" s="1"/>
      <c r="AD47" s="1"/>
      <c r="AE47" s="1"/>
      <c r="AF47" s="1"/>
      <c r="AG47" s="1"/>
      <c r="AH47" s="1"/>
      <c r="AI47" s="1"/>
      <c r="AJ47" s="1"/>
      <c r="AK47" s="1"/>
      <c r="AL47" s="1"/>
      <c r="AM47" s="1"/>
      <c r="AN47" s="1"/>
      <c r="AO47" s="1"/>
      <c r="AP47" s="1"/>
      <c r="AQ47" s="1"/>
      <c r="AR47" s="1"/>
      <c r="AS47" s="1"/>
      <c r="AT47" s="1"/>
    </row>
    <row r="48" spans="1:46" ht="21" customHeight="1" x14ac:dyDescent="0.25">
      <c r="A48" s="261"/>
      <c r="B48" s="262"/>
      <c r="C48" s="58" t="str">
        <f t="shared" si="5"/>
        <v xml:space="preserve">Merge TAC regions </v>
      </c>
      <c r="D48" s="172" t="s">
        <v>153</v>
      </c>
      <c r="E48" s="185" t="s">
        <v>153</v>
      </c>
      <c r="F48" s="172" t="s">
        <v>153</v>
      </c>
      <c r="G48" s="218" t="s">
        <v>129</v>
      </c>
      <c r="H48" s="172" t="s">
        <v>153</v>
      </c>
      <c r="I48" s="218" t="s">
        <v>129</v>
      </c>
      <c r="J48" s="144"/>
      <c r="K48" s="145"/>
      <c r="L48" s="144"/>
      <c r="M48" s="3" t="s">
        <v>129</v>
      </c>
      <c r="N48" s="3" t="s">
        <v>129</v>
      </c>
      <c r="O48" s="195" t="s">
        <v>193</v>
      </c>
      <c r="P48" s="232" t="s">
        <v>151</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16"/>
      <c r="H49" s="1"/>
      <c r="I49" s="6"/>
      <c r="J49" s="1"/>
      <c r="K49" s="6"/>
      <c r="L49" s="1"/>
      <c r="M49" s="5"/>
      <c r="N49" s="5"/>
      <c r="O49" s="5"/>
      <c r="P49" s="205"/>
      <c r="Q49" s="150"/>
      <c r="R49" s="150"/>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4" t="s">
        <v>38</v>
      </c>
      <c r="D50" s="68" t="s">
        <v>40</v>
      </c>
      <c r="E50" s="36"/>
      <c r="F50" s="7"/>
      <c r="G50" s="115"/>
      <c r="H50" s="36"/>
      <c r="I50" s="7"/>
      <c r="J50" s="36"/>
      <c r="L50" s="36"/>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0" x14ac:dyDescent="0.25">
      <c r="A51" s="261" t="s">
        <v>2</v>
      </c>
      <c r="B51" s="262"/>
      <c r="C51" s="56" t="s">
        <v>14</v>
      </c>
      <c r="D51" s="174" t="s">
        <v>153</v>
      </c>
      <c r="E51" s="189" t="s">
        <v>153</v>
      </c>
      <c r="F51" s="172" t="s">
        <v>153</v>
      </c>
      <c r="G51" s="215" t="s">
        <v>129</v>
      </c>
      <c r="H51" s="172" t="s">
        <v>153</v>
      </c>
      <c r="I51" s="213" t="s">
        <v>129</v>
      </c>
      <c r="J51" s="143"/>
      <c r="K51" s="145"/>
      <c r="L51" s="143"/>
      <c r="M51" s="3" t="s">
        <v>129</v>
      </c>
      <c r="N51" s="28" t="s">
        <v>129</v>
      </c>
      <c r="O51" s="195" t="s">
        <v>150</v>
      </c>
      <c r="P51" s="226" t="s">
        <v>151</v>
      </c>
      <c r="Q51" s="150"/>
      <c r="R51" s="150"/>
      <c r="AC51" s="1"/>
      <c r="AD51" s="1"/>
      <c r="AE51" s="1"/>
      <c r="AF51" s="1"/>
      <c r="AG51" s="1"/>
      <c r="AH51" s="1"/>
      <c r="AI51" s="1"/>
      <c r="AJ51" s="1"/>
      <c r="AK51" s="1"/>
      <c r="AL51" s="1"/>
      <c r="AM51" s="1"/>
      <c r="AN51" s="1"/>
      <c r="AO51" s="1"/>
      <c r="AP51" s="1"/>
      <c r="AQ51" s="1"/>
      <c r="AR51" s="1"/>
      <c r="AS51" s="1"/>
      <c r="AT51" s="1"/>
    </row>
    <row r="52" spans="1:46" s="1" customFormat="1" ht="30" x14ac:dyDescent="0.25">
      <c r="A52" s="261"/>
      <c r="B52" s="262"/>
      <c r="C52" s="62" t="s">
        <v>30</v>
      </c>
      <c r="D52" s="172" t="s">
        <v>154</v>
      </c>
      <c r="E52" s="229" t="s">
        <v>154</v>
      </c>
      <c r="F52" s="172" t="s">
        <v>154</v>
      </c>
      <c r="G52" s="215" t="s">
        <v>129</v>
      </c>
      <c r="H52" s="172" t="s">
        <v>154</v>
      </c>
      <c r="I52" s="215" t="s">
        <v>129</v>
      </c>
      <c r="J52" s="143"/>
      <c r="K52" s="146"/>
      <c r="L52" s="143"/>
      <c r="M52" s="3" t="s">
        <v>129</v>
      </c>
      <c r="N52" s="141" t="s">
        <v>142</v>
      </c>
      <c r="O52" s="194" t="s">
        <v>152</v>
      </c>
      <c r="P52" s="226" t="s">
        <v>24</v>
      </c>
      <c r="Q52" s="150"/>
      <c r="R52" s="150"/>
    </row>
    <row r="53" spans="1:46" s="1" customFormat="1" ht="45" x14ac:dyDescent="0.35">
      <c r="A53" s="261"/>
      <c r="B53" s="262"/>
      <c r="C53" s="176" t="s">
        <v>31</v>
      </c>
      <c r="D53" s="216" t="s">
        <v>155</v>
      </c>
      <c r="E53" s="187" t="s">
        <v>155</v>
      </c>
      <c r="F53" s="172" t="s">
        <v>155</v>
      </c>
      <c r="G53" s="214" t="s">
        <v>129</v>
      </c>
      <c r="H53" s="172" t="s">
        <v>155</v>
      </c>
      <c r="I53" s="214" t="s">
        <v>129</v>
      </c>
      <c r="J53" s="143"/>
      <c r="K53" s="177"/>
      <c r="L53" s="143"/>
      <c r="M53" s="3" t="s">
        <v>129</v>
      </c>
      <c r="N53" s="239" t="s">
        <v>144</v>
      </c>
      <c r="O53" s="243" t="s">
        <v>145</v>
      </c>
      <c r="P53" s="232" t="s">
        <v>24</v>
      </c>
      <c r="Q53" s="150"/>
      <c r="R53" s="150"/>
    </row>
    <row r="54" spans="1:46" s="1" customFormat="1" ht="21" customHeight="1" x14ac:dyDescent="0.35">
      <c r="A54" s="261"/>
      <c r="B54" s="262"/>
      <c r="C54" s="175"/>
      <c r="D54" s="185"/>
      <c r="E54" s="185"/>
      <c r="F54" s="185"/>
      <c r="G54" s="185"/>
      <c r="H54" s="185"/>
      <c r="I54" s="185"/>
      <c r="J54" s="39"/>
      <c r="K54" s="196"/>
      <c r="L54" s="39"/>
      <c r="M54" s="197"/>
      <c r="N54" s="197"/>
      <c r="O54" s="148"/>
      <c r="P54" s="147"/>
      <c r="Q54" s="150"/>
      <c r="R54" s="150"/>
    </row>
    <row r="55" spans="1:46" s="1" customFormat="1" ht="21" customHeight="1" x14ac:dyDescent="0.35">
      <c r="A55" s="261"/>
      <c r="B55" s="262"/>
      <c r="C55" s="175"/>
      <c r="D55" s="185"/>
      <c r="E55" s="185"/>
      <c r="F55" s="185"/>
      <c r="G55" s="185"/>
      <c r="H55" s="185"/>
      <c r="I55" s="185"/>
      <c r="J55" s="39"/>
      <c r="K55" s="196"/>
      <c r="L55" s="39"/>
      <c r="M55" s="197"/>
      <c r="N55" s="197"/>
      <c r="O55" s="148"/>
      <c r="P55" s="147"/>
      <c r="Q55" s="150"/>
      <c r="R55" s="150"/>
    </row>
    <row r="56" spans="1:46" ht="21.75" thickBot="1" x14ac:dyDescent="0.3">
      <c r="A56" s="1"/>
      <c r="B56" s="1"/>
      <c r="C56" s="4"/>
      <c r="D56" s="4"/>
      <c r="E56" s="4"/>
      <c r="F56" s="6"/>
      <c r="G56" s="15"/>
      <c r="H56" s="4"/>
      <c r="I56" s="6"/>
      <c r="J56" s="4"/>
      <c r="K56" s="15"/>
      <c r="L56" s="4"/>
      <c r="M56" s="5"/>
      <c r="N56" s="5"/>
      <c r="O56" s="15"/>
      <c r="Q56" s="150"/>
      <c r="R56" s="150"/>
      <c r="AC56" s="1"/>
      <c r="AD56" s="1"/>
      <c r="AE56" s="1"/>
      <c r="AF56" s="1"/>
      <c r="AG56" s="1"/>
      <c r="AH56" s="1"/>
      <c r="AI56" s="1"/>
      <c r="AJ56" s="1"/>
      <c r="AK56" s="1"/>
      <c r="AL56" s="1"/>
      <c r="AM56" s="1"/>
      <c r="AN56" s="1"/>
      <c r="AO56" s="1"/>
      <c r="AP56" s="1"/>
      <c r="AQ56" s="1"/>
      <c r="AR56" s="1"/>
      <c r="AS56" s="1"/>
      <c r="AT56" s="1"/>
    </row>
    <row r="57" spans="1:46" ht="145.5" customHeight="1" thickBot="1" x14ac:dyDescent="0.3">
      <c r="A57" s="259" t="s">
        <v>78</v>
      </c>
      <c r="B57" s="260"/>
      <c r="C57" s="260"/>
      <c r="D57" s="263" t="s">
        <v>228</v>
      </c>
      <c r="E57" s="260"/>
      <c r="F57" s="260"/>
      <c r="G57" s="260"/>
      <c r="H57" s="260"/>
      <c r="I57" s="264"/>
      <c r="J57" s="117"/>
      <c r="K57" s="105"/>
      <c r="L57" s="201"/>
      <c r="M57" s="31"/>
      <c r="N57" s="31"/>
      <c r="O57" s="31"/>
      <c r="P57" s="31"/>
      <c r="Q57" s="265"/>
      <c r="R57" s="265"/>
      <c r="AC57" s="1"/>
      <c r="AD57" s="1"/>
      <c r="AE57" s="1"/>
      <c r="AF57" s="1"/>
      <c r="AG57" s="1"/>
      <c r="AH57" s="1"/>
      <c r="AI57" s="1"/>
      <c r="AJ57" s="1"/>
      <c r="AK57" s="1"/>
      <c r="AL57" s="1"/>
      <c r="AM57" s="1"/>
      <c r="AN57" s="1"/>
      <c r="AO57" s="1"/>
      <c r="AP57" s="1"/>
      <c r="AQ57" s="1"/>
      <c r="AR57" s="1"/>
      <c r="AS57" s="1"/>
      <c r="AT57" s="1"/>
    </row>
    <row r="58" spans="1:46" ht="23.25" hidden="1" x14ac:dyDescent="0.35">
      <c r="A58" s="18"/>
      <c r="B58" s="19"/>
      <c r="C58" s="6"/>
      <c r="D58" s="6"/>
      <c r="E58" s="6"/>
      <c r="F58" s="5"/>
      <c r="G58" s="114"/>
      <c r="H58" s="6"/>
      <c r="I58" s="5"/>
      <c r="J58" s="6"/>
      <c r="K58" s="5"/>
      <c r="L58" s="6"/>
      <c r="M58" s="5"/>
      <c r="N58" s="5"/>
      <c r="O58" s="5"/>
      <c r="Q58" s="150"/>
      <c r="R58" s="150"/>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6"/>
      <c r="D59" s="69" t="s">
        <v>39</v>
      </c>
      <c r="E59" s="16"/>
      <c r="F59" s="7"/>
      <c r="G59" s="115"/>
      <c r="H59" s="16"/>
      <c r="I59" s="7"/>
      <c r="J59" s="16"/>
      <c r="L59" s="16"/>
      <c r="M59" s="5"/>
      <c r="N59" s="5"/>
      <c r="O59" s="16"/>
      <c r="Q59" s="150"/>
      <c r="R59" s="150"/>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57" t="s">
        <v>32</v>
      </c>
      <c r="B60" s="258"/>
      <c r="C60" s="41" t="s">
        <v>11</v>
      </c>
      <c r="D60" s="13" t="s">
        <v>55</v>
      </c>
      <c r="E60" s="13" t="s">
        <v>55</v>
      </c>
      <c r="F60" s="138" t="s">
        <v>55</v>
      </c>
      <c r="G60" s="42"/>
      <c r="H60" s="138" t="s">
        <v>55</v>
      </c>
      <c r="I60" s="44"/>
      <c r="J60" s="13"/>
      <c r="K60" s="75"/>
      <c r="L60" s="13"/>
      <c r="M60" s="14"/>
      <c r="N60" s="29"/>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57"/>
      <c r="B61" s="258"/>
      <c r="C61" s="58" t="s">
        <v>5</v>
      </c>
      <c r="D61" s="37"/>
      <c r="E61" s="37"/>
      <c r="F61" s="73"/>
      <c r="G61" s="43"/>
      <c r="H61" s="138"/>
      <c r="I61" s="112"/>
      <c r="J61" s="37"/>
      <c r="K61" s="76"/>
      <c r="L61" s="37"/>
      <c r="M61" s="20"/>
      <c r="N61" s="30"/>
      <c r="O61" s="2"/>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25">
      <c r="A62" s="257"/>
      <c r="B62" s="258"/>
      <c r="C62" s="58" t="s">
        <v>6</v>
      </c>
      <c r="D62" s="12"/>
      <c r="E62" s="12"/>
      <c r="F62" s="138"/>
      <c r="G62" s="42"/>
      <c r="H62" s="138"/>
      <c r="I62" s="113"/>
      <c r="J62" s="12"/>
      <c r="K62" s="75"/>
      <c r="L62" s="12"/>
      <c r="M62" s="14"/>
      <c r="N62" s="29"/>
      <c r="O62" s="17"/>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57"/>
      <c r="B63" s="258"/>
      <c r="C63" s="41" t="s">
        <v>16</v>
      </c>
      <c r="D63" s="38"/>
      <c r="E63" s="38"/>
      <c r="F63" s="138"/>
      <c r="G63" s="43"/>
      <c r="H63" s="138"/>
      <c r="I63" s="44"/>
      <c r="J63" s="38"/>
      <c r="K63" s="75"/>
      <c r="L63" s="38"/>
      <c r="M63" s="14"/>
      <c r="N63" s="14"/>
      <c r="O63" s="149"/>
      <c r="P63" s="147"/>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57"/>
      <c r="B64" s="258"/>
      <c r="C64" s="60" t="s">
        <v>15</v>
      </c>
      <c r="D64" s="23"/>
      <c r="E64" s="23"/>
      <c r="F64" s="138"/>
      <c r="G64" s="42"/>
      <c r="H64" s="138"/>
      <c r="I64" s="44"/>
      <c r="J64" s="23"/>
      <c r="K64" s="75"/>
      <c r="L64" s="23"/>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57"/>
      <c r="B65" s="258"/>
      <c r="C65" s="57"/>
      <c r="D65" s="24"/>
      <c r="E65" s="24"/>
      <c r="F65" s="73"/>
      <c r="G65" s="42"/>
      <c r="H65" s="138"/>
      <c r="I65" s="44"/>
      <c r="J65" s="24"/>
      <c r="K65" s="76"/>
      <c r="L65" s="24"/>
      <c r="M65" s="14"/>
      <c r="N65" s="29"/>
      <c r="O65" s="149"/>
      <c r="P65" s="147"/>
      <c r="Q65" s="150"/>
      <c r="R65" s="150"/>
      <c r="AC65" s="1"/>
      <c r="AD65" s="1"/>
      <c r="AE65" s="1"/>
      <c r="AF65" s="1"/>
      <c r="AG65" s="1"/>
      <c r="AH65" s="1"/>
      <c r="AI65" s="1"/>
      <c r="AJ65" s="1"/>
      <c r="AK65" s="1"/>
      <c r="AL65" s="1"/>
      <c r="AM65" s="1"/>
      <c r="AN65" s="1"/>
      <c r="AO65" s="1"/>
      <c r="AP65" s="1"/>
      <c r="AQ65" s="1"/>
      <c r="AR65" s="1"/>
      <c r="AS65" s="1"/>
      <c r="AT65" s="1"/>
    </row>
    <row r="66" spans="1:46" ht="21.75" hidden="1" thickBot="1" x14ac:dyDescent="0.3">
      <c r="A66" s="21"/>
      <c r="B66" s="21"/>
      <c r="C66" s="22"/>
      <c r="D66" s="6"/>
      <c r="E66" s="6"/>
      <c r="F66" s="6"/>
      <c r="G66" s="22"/>
      <c r="H66" s="22"/>
      <c r="I66" s="22"/>
      <c r="J66" s="22"/>
      <c r="K66" s="22"/>
      <c r="L66" s="22"/>
      <c r="M66" s="15"/>
      <c r="N66" s="15"/>
      <c r="O66" s="142" t="s">
        <v>56</v>
      </c>
      <c r="Q66" s="150"/>
      <c r="R66" s="150"/>
      <c r="AC66" s="1"/>
      <c r="AD66" s="1"/>
      <c r="AE66" s="1"/>
      <c r="AF66" s="1"/>
      <c r="AG66" s="1"/>
      <c r="AH66" s="1"/>
      <c r="AI66" s="1"/>
      <c r="AJ66" s="1"/>
      <c r="AK66" s="1"/>
      <c r="AL66" s="1"/>
      <c r="AM66" s="1"/>
      <c r="AN66" s="1"/>
      <c r="AO66" s="1"/>
      <c r="AP66" s="1"/>
      <c r="AQ66" s="1"/>
      <c r="AR66" s="1"/>
      <c r="AS66" s="1"/>
      <c r="AT66" s="1"/>
    </row>
    <row r="67" spans="1:46" ht="60" hidden="1" customHeight="1" x14ac:dyDescent="0.35">
      <c r="A67" s="259" t="s">
        <v>29</v>
      </c>
      <c r="B67" s="260"/>
      <c r="C67" s="260"/>
      <c r="D67" s="117" t="s">
        <v>57</v>
      </c>
      <c r="E67" s="117"/>
      <c r="F67" s="105"/>
      <c r="G67" s="107"/>
      <c r="H67" s="201"/>
      <c r="I67" s="106"/>
      <c r="J67" s="117"/>
      <c r="K67" s="105"/>
      <c r="L67" s="201"/>
      <c r="M67" s="32"/>
      <c r="N67" s="31"/>
      <c r="O67" s="31"/>
      <c r="P67" s="31"/>
      <c r="Q67" s="150"/>
      <c r="R67" s="150"/>
      <c r="AC67" s="1"/>
      <c r="AD67" s="1"/>
      <c r="AE67" s="1"/>
      <c r="AF67" s="1"/>
      <c r="AG67" s="1"/>
      <c r="AH67" s="1"/>
      <c r="AI67" s="1"/>
      <c r="AJ67" s="1"/>
      <c r="AK67" s="1"/>
      <c r="AL67" s="1"/>
      <c r="AM67" s="1"/>
      <c r="AN67" s="1"/>
      <c r="AO67" s="1"/>
      <c r="AP67" s="1"/>
      <c r="AQ67" s="1"/>
      <c r="AR67" s="1"/>
      <c r="AS67" s="1"/>
      <c r="AT67" s="1"/>
    </row>
    <row r="68" spans="1:46" s="1" customFormat="1" x14ac:dyDescent="0.25">
      <c r="Q68" s="150"/>
      <c r="R68" s="150"/>
    </row>
    <row r="69" spans="1:46" s="1" customFormat="1" ht="23.25" x14ac:dyDescent="0.35">
      <c r="A69" s="206" t="s">
        <v>20</v>
      </c>
      <c r="B69" s="207"/>
    </row>
    <row r="70" spans="1:46" s="1" customFormat="1" ht="21" x14ac:dyDescent="0.35">
      <c r="A70" s="208"/>
      <c r="B70" s="207" t="s">
        <v>21</v>
      </c>
    </row>
    <row r="71" spans="1:46" s="1" customFormat="1" ht="21" x14ac:dyDescent="0.35">
      <c r="A71" s="208"/>
      <c r="B71" s="207" t="s">
        <v>22</v>
      </c>
    </row>
    <row r="72" spans="1:46" s="1" customFormat="1" ht="21" x14ac:dyDescent="0.35">
      <c r="A72" s="208"/>
      <c r="B72" s="207" t="s">
        <v>23</v>
      </c>
    </row>
    <row r="73" spans="1:46" s="1" customFormat="1" ht="21" x14ac:dyDescent="0.35">
      <c r="A73" s="208"/>
      <c r="B73" s="207" t="s">
        <v>24</v>
      </c>
    </row>
    <row r="74" spans="1:46" s="1" customFormat="1" ht="21" x14ac:dyDescent="0.35">
      <c r="A74" s="208"/>
      <c r="B74" s="207" t="s">
        <v>25</v>
      </c>
    </row>
    <row r="75" spans="1:46" s="1" customFormat="1" ht="21" x14ac:dyDescent="0.35">
      <c r="A75" s="208"/>
      <c r="B75" s="207" t="s">
        <v>26</v>
      </c>
    </row>
    <row r="76" spans="1:46" s="1" customFormat="1" ht="21" x14ac:dyDescent="0.35">
      <c r="A76" s="208"/>
      <c r="B76" s="207" t="s">
        <v>27</v>
      </c>
    </row>
    <row r="77" spans="1:46" s="1" customFormat="1" ht="21" x14ac:dyDescent="0.35">
      <c r="A77" s="208"/>
      <c r="B77" s="207" t="s">
        <v>24</v>
      </c>
    </row>
    <row r="78" spans="1:46" s="1" customFormat="1" ht="21" x14ac:dyDescent="0.35">
      <c r="A78" s="208"/>
      <c r="B78" s="207" t="s">
        <v>25</v>
      </c>
    </row>
    <row r="79" spans="1:46" s="1" customFormat="1" ht="21" x14ac:dyDescent="0.35">
      <c r="A79" s="208"/>
      <c r="B79" s="207" t="s">
        <v>26</v>
      </c>
    </row>
    <row r="80" spans="1:46" s="1" customFormat="1" ht="21" x14ac:dyDescent="0.35">
      <c r="A80" s="208"/>
      <c r="B80" s="207" t="s">
        <v>27</v>
      </c>
    </row>
    <row r="81" spans="2:2" s="1" customFormat="1" ht="21" x14ac:dyDescent="0.35">
      <c r="B81" s="72"/>
    </row>
  </sheetData>
  <mergeCells count="31">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7:R57"/>
    <mergeCell ref="A60:B65"/>
    <mergeCell ref="A29:B29"/>
    <mergeCell ref="Q30:R30"/>
    <mergeCell ref="A31:B33"/>
    <mergeCell ref="Q32:R32"/>
    <mergeCell ref="Q35:R35"/>
    <mergeCell ref="A36:B40"/>
    <mergeCell ref="N37:N39"/>
    <mergeCell ref="O36:O39"/>
    <mergeCell ref="O31:O32"/>
    <mergeCell ref="A67:C67"/>
    <mergeCell ref="A43:B48"/>
    <mergeCell ref="A51:B55"/>
    <mergeCell ref="A57:C57"/>
    <mergeCell ref="D57:I57"/>
  </mergeCell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Definition Mitigation Actions</vt:lpstr>
      <vt:lpstr>Cod</vt:lpstr>
      <vt:lpstr>Haddock</vt:lpstr>
      <vt:lpstr>Plaice</vt:lpstr>
      <vt:lpstr>Sole</vt:lpstr>
      <vt:lpstr>Whiting</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2017-06-21T13:51:36Z</cp:lastPrinted>
  <dcterms:created xsi:type="dcterms:W3CDTF">2017-04-13T13:08:28Z</dcterms:created>
  <dcterms:modified xsi:type="dcterms:W3CDTF">2018-02-23T14:45:53Z</dcterms:modified>
</cp:coreProperties>
</file>