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930A" lockStructure="1"/>
  <bookViews>
    <workbookView xWindow="-1335" yWindow="7110" windowWidth="29040" windowHeight="7230" tabRatio="500" firstSheet="2" activeTab="13"/>
  </bookViews>
  <sheets>
    <sheet name="Read me" sheetId="5" r:id="rId1"/>
    <sheet name="Definition Mitigation Actions" sheetId="6" r:id="rId2"/>
    <sheet name="Anglerfish" sheetId="31" r:id="rId3"/>
    <sheet name="Blue Ling" sheetId="40" r:id="rId4"/>
    <sheet name=" Cod VIa" sheetId="24" r:id="rId5"/>
    <sheet name="Cod VIb" sheetId="32" r:id="rId6"/>
    <sheet name="Haddock VIa" sheetId="25" r:id="rId7"/>
    <sheet name="Haddock VIb" sheetId="33" r:id="rId8"/>
    <sheet name="Ling" sheetId="34" r:id="rId9"/>
    <sheet name="Megrim" sheetId="35" r:id="rId10"/>
    <sheet name="Nephrops" sheetId="36" r:id="rId11"/>
    <sheet name="Saithe" sheetId="38" r:id="rId12"/>
    <sheet name="Tusk" sheetId="41" r:id="rId13"/>
    <sheet name="Whiting" sheetId="29" r:id="rId14"/>
  </sheets>
  <calcPr calcId="145621"/>
</workbook>
</file>

<file path=xl/calcChain.xml><?xml version="1.0" encoding="utf-8"?>
<calcChain xmlns="http://schemas.openxmlformats.org/spreadsheetml/2006/main">
  <c r="C46" i="41" l="1"/>
  <c r="C44" i="41"/>
  <c r="C42" i="41"/>
  <c r="I19" i="41"/>
  <c r="F19" i="41"/>
  <c r="E19" i="41"/>
  <c r="M18" i="41"/>
  <c r="F18" i="41"/>
  <c r="E18" i="41"/>
  <c r="I17" i="41"/>
  <c r="H17" i="41"/>
  <c r="G17" i="41"/>
  <c r="F17" i="41"/>
  <c r="E17" i="41"/>
  <c r="M16" i="41"/>
  <c r="I16" i="41"/>
  <c r="H16" i="41"/>
  <c r="F16" i="41"/>
  <c r="E16" i="41"/>
  <c r="M14" i="41"/>
  <c r="L14" i="41"/>
  <c r="L16" i="41" s="1"/>
  <c r="K14" i="41"/>
  <c r="K16" i="41" s="1"/>
  <c r="J14" i="41"/>
  <c r="J16" i="41" s="1"/>
  <c r="I14" i="41"/>
  <c r="I18" i="41" s="1"/>
  <c r="H14" i="41"/>
  <c r="G14" i="41"/>
  <c r="G19" i="41" s="1"/>
  <c r="F14" i="41"/>
  <c r="F20" i="41" s="1"/>
  <c r="E14" i="41"/>
  <c r="E13" i="41" s="1"/>
  <c r="D14" i="41"/>
  <c r="C14" i="41"/>
  <c r="F13" i="41"/>
  <c r="G10" i="41"/>
  <c r="G21" i="41" s="1"/>
  <c r="N9" i="41"/>
  <c r="L8" i="41"/>
  <c r="K8" i="41"/>
  <c r="J8" i="41"/>
  <c r="M7" i="41"/>
  <c r="I7" i="41"/>
  <c r="H7" i="41"/>
  <c r="G7" i="41"/>
  <c r="F7" i="41"/>
  <c r="E7" i="41"/>
  <c r="D7" i="41"/>
  <c r="C5" i="41"/>
  <c r="F10" i="41" s="1"/>
  <c r="F21" i="41" s="1"/>
  <c r="H20" i="41" l="1"/>
  <c r="M20" i="41"/>
  <c r="D10" i="41"/>
  <c r="D21" i="41" s="1"/>
  <c r="H10" i="41"/>
  <c r="G13" i="41"/>
  <c r="E10" i="41"/>
  <c r="E21" i="41" s="1"/>
  <c r="I10" i="41"/>
  <c r="M10" i="41"/>
  <c r="M21" i="41" s="1"/>
  <c r="H13" i="41"/>
  <c r="H18" i="41"/>
  <c r="E20" i="41"/>
  <c r="I13" i="41"/>
  <c r="H19" i="41"/>
  <c r="C5" i="29"/>
  <c r="C5" i="33"/>
  <c r="C5" i="32"/>
  <c r="E13" i="31"/>
  <c r="C5" i="40"/>
  <c r="I21" i="41" l="1"/>
  <c r="I20" i="41"/>
  <c r="H21" i="41"/>
  <c r="J10" i="41"/>
  <c r="L10" i="41"/>
  <c r="K10" i="41"/>
  <c r="C14" i="31"/>
  <c r="C14" i="25"/>
  <c r="C14" i="33"/>
  <c r="E14" i="33"/>
  <c r="F14" i="33"/>
  <c r="G14" i="33"/>
  <c r="H14" i="33"/>
  <c r="I14" i="33"/>
  <c r="M14" i="33"/>
  <c r="C5" i="38" l="1"/>
  <c r="I7" i="36" l="1"/>
  <c r="G17" i="34" l="1"/>
  <c r="M18" i="29" l="1"/>
  <c r="M17" i="29"/>
  <c r="M16" i="29"/>
  <c r="M14" i="29"/>
  <c r="M19" i="29" s="1"/>
  <c r="M10" i="29"/>
  <c r="M21" i="29" s="1"/>
  <c r="M7" i="29"/>
  <c r="M16" i="38"/>
  <c r="M14" i="38"/>
  <c r="M18" i="38" s="1"/>
  <c r="M7" i="38"/>
  <c r="M10" i="38" s="1"/>
  <c r="M14" i="36"/>
  <c r="M10" i="36"/>
  <c r="M21" i="35"/>
  <c r="M14" i="35"/>
  <c r="M10" i="35"/>
  <c r="M21" i="34"/>
  <c r="M18" i="34"/>
  <c r="M17" i="34"/>
  <c r="M16" i="34"/>
  <c r="M14" i="34"/>
  <c r="M13" i="34" s="1"/>
  <c r="M10" i="34"/>
  <c r="M17" i="33"/>
  <c r="M16" i="33"/>
  <c r="M10" i="33"/>
  <c r="M7" i="33"/>
  <c r="M17" i="25"/>
  <c r="M16" i="25"/>
  <c r="M14" i="25"/>
  <c r="M7" i="25"/>
  <c r="M14" i="32"/>
  <c r="M7" i="32"/>
  <c r="M17" i="40"/>
  <c r="M16" i="40"/>
  <c r="M14" i="40"/>
  <c r="M18" i="40" s="1"/>
  <c r="M10" i="40"/>
  <c r="M14" i="31"/>
  <c r="M19" i="31" s="1"/>
  <c r="M21" i="31"/>
  <c r="M20" i="31"/>
  <c r="M18" i="31"/>
  <c r="M17" i="31"/>
  <c r="M16" i="31"/>
  <c r="M10" i="31"/>
  <c r="M7" i="31"/>
  <c r="M7" i="34"/>
  <c r="M7" i="40"/>
  <c r="M18" i="25" l="1"/>
  <c r="M20" i="29"/>
  <c r="M20" i="38"/>
  <c r="M21" i="38"/>
  <c r="M21" i="36"/>
  <c r="M20" i="34"/>
  <c r="M19" i="34"/>
  <c r="M20" i="33"/>
  <c r="M21" i="33"/>
  <c r="M18" i="33"/>
  <c r="M19" i="33"/>
  <c r="M19" i="25"/>
  <c r="M19" i="40"/>
  <c r="M20" i="40"/>
  <c r="M21" i="40"/>
  <c r="M13" i="31"/>
  <c r="I13" i="40"/>
  <c r="G13" i="29" l="1"/>
  <c r="I19" i="29"/>
  <c r="I17" i="29"/>
  <c r="H13" i="29"/>
  <c r="F14" i="29"/>
  <c r="F13" i="29" s="1"/>
  <c r="G14" i="29"/>
  <c r="H14" i="29"/>
  <c r="I14" i="29"/>
  <c r="I17" i="38"/>
  <c r="G17" i="38"/>
  <c r="I14" i="38"/>
  <c r="I13" i="38" s="1"/>
  <c r="H14" i="38"/>
  <c r="G14" i="38"/>
  <c r="G19" i="38" s="1"/>
  <c r="F14" i="38"/>
  <c r="E14" i="38"/>
  <c r="E13" i="38" s="1"/>
  <c r="H13" i="38"/>
  <c r="G13" i="38"/>
  <c r="F13" i="38"/>
  <c r="G21" i="36"/>
  <c r="I19" i="36"/>
  <c r="I18" i="36"/>
  <c r="I17" i="36"/>
  <c r="I16" i="36"/>
  <c r="I14" i="36"/>
  <c r="I13" i="36"/>
  <c r="I21" i="35"/>
  <c r="I20" i="35"/>
  <c r="I19" i="35"/>
  <c r="I18" i="35"/>
  <c r="I17" i="35"/>
  <c r="I16" i="35"/>
  <c r="I14" i="35"/>
  <c r="H14" i="35"/>
  <c r="G14" i="35"/>
  <c r="F14" i="35"/>
  <c r="E14" i="35"/>
  <c r="I13" i="35"/>
  <c r="H13" i="35"/>
  <c r="F13" i="35"/>
  <c r="E13" i="35"/>
  <c r="I17" i="34"/>
  <c r="I16" i="34"/>
  <c r="H12" i="32"/>
  <c r="F12" i="32"/>
  <c r="H12" i="33"/>
  <c r="F12" i="33"/>
  <c r="I17" i="25"/>
  <c r="G17" i="25"/>
  <c r="E12" i="32"/>
  <c r="M10" i="32"/>
  <c r="M21" i="32" s="1"/>
  <c r="I21" i="31"/>
  <c r="I20" i="31"/>
  <c r="H20" i="40"/>
  <c r="I7" i="40"/>
  <c r="H7" i="40"/>
  <c r="H10" i="40" s="1"/>
  <c r="H21" i="40" s="1"/>
  <c r="G7" i="40"/>
  <c r="F7" i="40"/>
  <c r="E7" i="40"/>
  <c r="D7" i="40"/>
  <c r="E10" i="40"/>
  <c r="E21" i="40" s="1"/>
  <c r="F10" i="40"/>
  <c r="F20" i="40" s="1"/>
  <c r="I10" i="40"/>
  <c r="I20" i="40" s="1"/>
  <c r="E17" i="40"/>
  <c r="I19" i="40"/>
  <c r="H19" i="40"/>
  <c r="F19" i="40"/>
  <c r="E19" i="40"/>
  <c r="I18" i="40"/>
  <c r="H18" i="40"/>
  <c r="F18" i="40"/>
  <c r="E18" i="40"/>
  <c r="I17" i="40"/>
  <c r="H17" i="40"/>
  <c r="F17" i="40"/>
  <c r="I16" i="40"/>
  <c r="H16" i="40"/>
  <c r="F16" i="40"/>
  <c r="E16" i="40"/>
  <c r="C45" i="40"/>
  <c r="C44" i="40"/>
  <c r="C42" i="40"/>
  <c r="J16" i="40"/>
  <c r="L14" i="40"/>
  <c r="K14" i="40"/>
  <c r="J14" i="40"/>
  <c r="I14" i="40"/>
  <c r="H14" i="40"/>
  <c r="G14" i="40"/>
  <c r="F14" i="40"/>
  <c r="E14" i="40"/>
  <c r="D14" i="40"/>
  <c r="H13" i="40"/>
  <c r="F13" i="40"/>
  <c r="N9" i="40"/>
  <c r="L8" i="40"/>
  <c r="L16" i="40" s="1"/>
  <c r="K8" i="40"/>
  <c r="K16" i="40" s="1"/>
  <c r="J8" i="40"/>
  <c r="E20" i="40" l="1"/>
  <c r="I19" i="38"/>
  <c r="I21" i="40"/>
  <c r="F21" i="40"/>
  <c r="C14" i="40"/>
  <c r="L10" i="40"/>
  <c r="K10" i="40"/>
  <c r="J10" i="40"/>
  <c r="G10" i="40"/>
  <c r="E13" i="40"/>
  <c r="D10" i="40"/>
  <c r="C5" i="36" l="1"/>
  <c r="C5" i="35"/>
  <c r="C5" i="34"/>
  <c r="C5" i="25"/>
  <c r="M10" i="25" s="1"/>
  <c r="C5" i="24"/>
  <c r="M21" i="25" l="1"/>
  <c r="M20" i="25"/>
  <c r="C5" i="31"/>
  <c r="I17" i="31"/>
  <c r="I16" i="31"/>
  <c r="C46" i="38" l="1"/>
  <c r="C44" i="38"/>
  <c r="C42" i="38"/>
  <c r="H17" i="38"/>
  <c r="F17" i="38"/>
  <c r="E17" i="38"/>
  <c r="H16" i="38"/>
  <c r="F16" i="38"/>
  <c r="E16" i="38"/>
  <c r="L14" i="38"/>
  <c r="K14" i="38"/>
  <c r="J14" i="38"/>
  <c r="D14" i="38"/>
  <c r="C14" i="38" s="1"/>
  <c r="N9" i="38"/>
  <c r="L8" i="38"/>
  <c r="K8" i="38"/>
  <c r="J8" i="38"/>
  <c r="J16" i="38" s="1"/>
  <c r="I7" i="38"/>
  <c r="H7" i="38"/>
  <c r="H10" i="38" s="1"/>
  <c r="G7" i="38"/>
  <c r="F7" i="38"/>
  <c r="E7" i="38"/>
  <c r="D7" i="38"/>
  <c r="C45" i="36"/>
  <c r="C44" i="36"/>
  <c r="C42" i="36"/>
  <c r="H17" i="36"/>
  <c r="F17" i="36"/>
  <c r="E17" i="36"/>
  <c r="J16" i="36"/>
  <c r="H16" i="36"/>
  <c r="F16" i="36"/>
  <c r="E16" i="36"/>
  <c r="L14" i="36"/>
  <c r="K14" i="36"/>
  <c r="J14" i="36"/>
  <c r="H14" i="36"/>
  <c r="G14" i="36"/>
  <c r="F14" i="36"/>
  <c r="F13" i="36" s="1"/>
  <c r="E14" i="36"/>
  <c r="D14" i="36"/>
  <c r="N9" i="36"/>
  <c r="L8" i="36"/>
  <c r="K8" i="36"/>
  <c r="K16" i="36" s="1"/>
  <c r="J8" i="36"/>
  <c r="H7" i="36"/>
  <c r="G7" i="36"/>
  <c r="F7" i="36"/>
  <c r="E7" i="36"/>
  <c r="D7" i="36"/>
  <c r="C45" i="35"/>
  <c r="C44" i="35"/>
  <c r="C42" i="35"/>
  <c r="H18" i="35"/>
  <c r="H17" i="35"/>
  <c r="F17" i="35"/>
  <c r="E17" i="35"/>
  <c r="K16" i="35"/>
  <c r="H16" i="35"/>
  <c r="F16" i="35"/>
  <c r="E16" i="35"/>
  <c r="L14" i="35"/>
  <c r="K14" i="35"/>
  <c r="J14" i="35"/>
  <c r="H19" i="35"/>
  <c r="D14" i="35"/>
  <c r="N9" i="35"/>
  <c r="L8" i="35"/>
  <c r="L16" i="35" s="1"/>
  <c r="K8" i="35"/>
  <c r="J8" i="35"/>
  <c r="I7" i="35"/>
  <c r="H7" i="35"/>
  <c r="G7" i="35"/>
  <c r="F7" i="35"/>
  <c r="E7" i="35"/>
  <c r="D7" i="35"/>
  <c r="D10" i="35" s="1"/>
  <c r="C45" i="34"/>
  <c r="C44" i="34"/>
  <c r="C42" i="34"/>
  <c r="H17" i="34"/>
  <c r="F17" i="34"/>
  <c r="E17" i="34"/>
  <c r="D17" i="34"/>
  <c r="H16" i="34"/>
  <c r="F16" i="34"/>
  <c r="E16" i="34"/>
  <c r="D16" i="34"/>
  <c r="L14" i="34"/>
  <c r="K14" i="34"/>
  <c r="K16" i="34" s="1"/>
  <c r="J14" i="34"/>
  <c r="J16" i="34" s="1"/>
  <c r="I14" i="34"/>
  <c r="H14" i="34"/>
  <c r="H19" i="34" s="1"/>
  <c r="G14" i="34"/>
  <c r="F14" i="34"/>
  <c r="F18" i="34" s="1"/>
  <c r="E14" i="34"/>
  <c r="D14" i="34"/>
  <c r="D19" i="34" s="1"/>
  <c r="N9" i="34"/>
  <c r="L8" i="34"/>
  <c r="K8" i="34"/>
  <c r="J8" i="34"/>
  <c r="I7" i="34"/>
  <c r="H7" i="34"/>
  <c r="G7" i="34"/>
  <c r="F7" i="34"/>
  <c r="F10" i="34" s="1"/>
  <c r="E7" i="34"/>
  <c r="D7" i="34"/>
  <c r="D10" i="34" s="1"/>
  <c r="D21" i="34" s="1"/>
  <c r="I10" i="34"/>
  <c r="C45" i="33"/>
  <c r="C44" i="33"/>
  <c r="C42" i="33"/>
  <c r="H17" i="33"/>
  <c r="F17" i="33"/>
  <c r="E17" i="33"/>
  <c r="J16" i="33"/>
  <c r="H16" i="33"/>
  <c r="F16" i="33"/>
  <c r="E16" i="33"/>
  <c r="D16" i="33"/>
  <c r="L14" i="33"/>
  <c r="K14" i="33"/>
  <c r="J14" i="33"/>
  <c r="F13" i="33"/>
  <c r="N9" i="33"/>
  <c r="L8" i="33"/>
  <c r="K8" i="33"/>
  <c r="J8" i="33"/>
  <c r="I7" i="33"/>
  <c r="H7" i="33"/>
  <c r="G7" i="33"/>
  <c r="F7" i="33"/>
  <c r="F10" i="33" s="1"/>
  <c r="E7" i="33"/>
  <c r="D7" i="33"/>
  <c r="C45" i="32"/>
  <c r="C44" i="32"/>
  <c r="C42" i="32"/>
  <c r="H17" i="32"/>
  <c r="F17" i="32"/>
  <c r="E17" i="32"/>
  <c r="H16" i="32"/>
  <c r="F16" i="32"/>
  <c r="E16" i="32"/>
  <c r="L14" i="32"/>
  <c r="K14" i="32"/>
  <c r="J14" i="32"/>
  <c r="I14" i="32"/>
  <c r="H14" i="32"/>
  <c r="H13" i="32" s="1"/>
  <c r="G14" i="32"/>
  <c r="F14" i="32"/>
  <c r="F18" i="32" s="1"/>
  <c r="E14" i="32"/>
  <c r="E19" i="32" s="1"/>
  <c r="D14" i="32"/>
  <c r="N9" i="32"/>
  <c r="L8" i="32"/>
  <c r="K8" i="32"/>
  <c r="J8" i="32"/>
  <c r="I7" i="32"/>
  <c r="H7" i="32"/>
  <c r="G7" i="32"/>
  <c r="F7" i="32"/>
  <c r="E7" i="32"/>
  <c r="D7" i="32"/>
  <c r="C46" i="31"/>
  <c r="C44" i="31"/>
  <c r="C42" i="31"/>
  <c r="H17" i="31"/>
  <c r="F17" i="31"/>
  <c r="E17" i="31"/>
  <c r="H16" i="31"/>
  <c r="F16" i="31"/>
  <c r="E16" i="31"/>
  <c r="I14" i="31"/>
  <c r="H14" i="31"/>
  <c r="H13" i="31" s="1"/>
  <c r="G14" i="31"/>
  <c r="F14" i="31"/>
  <c r="E14" i="31"/>
  <c r="D14" i="31"/>
  <c r="N9" i="31"/>
  <c r="L8" i="31"/>
  <c r="K8" i="31"/>
  <c r="J8" i="31"/>
  <c r="I7" i="31"/>
  <c r="H7" i="31"/>
  <c r="G7" i="31"/>
  <c r="F7" i="31"/>
  <c r="E7" i="31"/>
  <c r="D7" i="31"/>
  <c r="I18" i="34" l="1"/>
  <c r="I21" i="34"/>
  <c r="I20" i="34"/>
  <c r="I19" i="34"/>
  <c r="I13" i="34"/>
  <c r="E19" i="34"/>
  <c r="E13" i="34"/>
  <c r="D21" i="35"/>
  <c r="C14" i="35"/>
  <c r="H13" i="34"/>
  <c r="F13" i="34"/>
  <c r="C14" i="34"/>
  <c r="D13" i="34"/>
  <c r="I19" i="31"/>
  <c r="I13" i="31"/>
  <c r="I18" i="31"/>
  <c r="H19" i="31"/>
  <c r="F19" i="31"/>
  <c r="F13" i="31"/>
  <c r="E19" i="31"/>
  <c r="F21" i="34"/>
  <c r="F19" i="34"/>
  <c r="F21" i="33"/>
  <c r="F13" i="32"/>
  <c r="F19" i="32"/>
  <c r="F18" i="31"/>
  <c r="E18" i="31"/>
  <c r="K16" i="38"/>
  <c r="L16" i="38"/>
  <c r="H10" i="36"/>
  <c r="L10" i="36" s="1"/>
  <c r="L16" i="34"/>
  <c r="H10" i="34"/>
  <c r="L10" i="34" s="1"/>
  <c r="D20" i="34"/>
  <c r="L16" i="33"/>
  <c r="K16" i="33"/>
  <c r="I10" i="33"/>
  <c r="F20" i="33"/>
  <c r="K16" i="32"/>
  <c r="L16" i="32"/>
  <c r="E10" i="31"/>
  <c r="E21" i="31" s="1"/>
  <c r="H10" i="31"/>
  <c r="K10" i="31" s="1"/>
  <c r="D10" i="31"/>
  <c r="D21" i="31" s="1"/>
  <c r="L10" i="38"/>
  <c r="K10" i="38"/>
  <c r="J10" i="38"/>
  <c r="H21" i="38"/>
  <c r="H20" i="38"/>
  <c r="E10" i="38"/>
  <c r="E21" i="38" s="1"/>
  <c r="F10" i="38"/>
  <c r="F21" i="38" s="1"/>
  <c r="E18" i="38"/>
  <c r="E19" i="38"/>
  <c r="G10" i="38"/>
  <c r="G21" i="38" s="1"/>
  <c r="F18" i="38"/>
  <c r="F19" i="38"/>
  <c r="I10" i="38"/>
  <c r="I21" i="38" s="1"/>
  <c r="D10" i="38"/>
  <c r="D21" i="38" s="1"/>
  <c r="H18" i="38"/>
  <c r="H19" i="38"/>
  <c r="J16" i="35"/>
  <c r="F10" i="35"/>
  <c r="F21" i="35" s="1"/>
  <c r="G10" i="35"/>
  <c r="G21" i="35" s="1"/>
  <c r="H10" i="35"/>
  <c r="J10" i="35" s="1"/>
  <c r="C14" i="36"/>
  <c r="L16" i="36"/>
  <c r="H21" i="36"/>
  <c r="E10" i="36"/>
  <c r="E21" i="36" s="1"/>
  <c r="I10" i="36"/>
  <c r="F10" i="36"/>
  <c r="F21" i="36" s="1"/>
  <c r="E18" i="36"/>
  <c r="E19" i="36"/>
  <c r="G10" i="36"/>
  <c r="H13" i="36"/>
  <c r="F18" i="36"/>
  <c r="F19" i="36"/>
  <c r="D10" i="36"/>
  <c r="D21" i="36" s="1"/>
  <c r="H18" i="36"/>
  <c r="H19" i="36"/>
  <c r="F18" i="35"/>
  <c r="F19" i="35"/>
  <c r="E10" i="35"/>
  <c r="E21" i="35" s="1"/>
  <c r="I10" i="35"/>
  <c r="H21" i="35"/>
  <c r="E18" i="35"/>
  <c r="E19" i="35"/>
  <c r="H21" i="34"/>
  <c r="G10" i="34"/>
  <c r="G21" i="34" s="1"/>
  <c r="D18" i="34"/>
  <c r="H18" i="34"/>
  <c r="G19" i="34"/>
  <c r="F20" i="34"/>
  <c r="E18" i="34"/>
  <c r="E10" i="34"/>
  <c r="E21" i="34" s="1"/>
  <c r="D18" i="33"/>
  <c r="G10" i="33"/>
  <c r="E18" i="33"/>
  <c r="E19" i="33"/>
  <c r="D10" i="33"/>
  <c r="D21" i="33" s="1"/>
  <c r="H10" i="33"/>
  <c r="H20" i="33" s="1"/>
  <c r="H13" i="33"/>
  <c r="F18" i="33"/>
  <c r="F19" i="33"/>
  <c r="E10" i="33"/>
  <c r="E21" i="33" s="1"/>
  <c r="H18" i="33"/>
  <c r="H19" i="33"/>
  <c r="H19" i="32"/>
  <c r="C14" i="32"/>
  <c r="I10" i="32"/>
  <c r="J16" i="32"/>
  <c r="F10" i="32"/>
  <c r="F21" i="32" s="1"/>
  <c r="D10" i="32"/>
  <c r="H10" i="32"/>
  <c r="L10" i="32" s="1"/>
  <c r="G10" i="32"/>
  <c r="G21" i="32" s="1"/>
  <c r="H18" i="32"/>
  <c r="E18" i="32"/>
  <c r="E10" i="32"/>
  <c r="E21" i="32" s="1"/>
  <c r="I10" i="31"/>
  <c r="F10" i="31"/>
  <c r="F21" i="31" s="1"/>
  <c r="G10" i="31"/>
  <c r="G21" i="31" s="1"/>
  <c r="H18" i="31"/>
  <c r="E17" i="29"/>
  <c r="F17" i="29"/>
  <c r="H17" i="29"/>
  <c r="I10" i="29"/>
  <c r="I21" i="29" s="1"/>
  <c r="C45" i="29"/>
  <c r="C44" i="29"/>
  <c r="C42" i="29"/>
  <c r="H16" i="29"/>
  <c r="F16" i="29"/>
  <c r="E16" i="29"/>
  <c r="L14" i="29"/>
  <c r="K14" i="29"/>
  <c r="J14" i="29"/>
  <c r="H18" i="29"/>
  <c r="F18" i="29"/>
  <c r="E14" i="29"/>
  <c r="E13" i="29" s="1"/>
  <c r="D14" i="29"/>
  <c r="N9" i="29"/>
  <c r="L8" i="29"/>
  <c r="L16" i="29" s="1"/>
  <c r="K8" i="29"/>
  <c r="K16" i="29" s="1"/>
  <c r="J8" i="29"/>
  <c r="I7" i="29"/>
  <c r="H7" i="29"/>
  <c r="G7" i="29"/>
  <c r="F7" i="29"/>
  <c r="E7" i="29"/>
  <c r="D7" i="29"/>
  <c r="D10" i="29" s="1"/>
  <c r="N9" i="25"/>
  <c r="E17" i="25"/>
  <c r="F17" i="25"/>
  <c r="H17" i="25"/>
  <c r="E16" i="25"/>
  <c r="F16" i="25"/>
  <c r="H16" i="25"/>
  <c r="D17" i="25"/>
  <c r="D16" i="25"/>
  <c r="D14" i="25"/>
  <c r="C46" i="25"/>
  <c r="C44" i="25"/>
  <c r="C42" i="25"/>
  <c r="L14" i="25"/>
  <c r="K14" i="25"/>
  <c r="J14" i="25"/>
  <c r="I14" i="25"/>
  <c r="H14" i="25"/>
  <c r="H19" i="25" s="1"/>
  <c r="G14" i="25"/>
  <c r="F14" i="25"/>
  <c r="F13" i="25" s="1"/>
  <c r="E14" i="25"/>
  <c r="E18" i="25" s="1"/>
  <c r="L8" i="25"/>
  <c r="K8" i="25"/>
  <c r="J8" i="25"/>
  <c r="I7" i="25"/>
  <c r="H7" i="25"/>
  <c r="G7" i="25"/>
  <c r="F7" i="25"/>
  <c r="E7" i="25"/>
  <c r="D7" i="25"/>
  <c r="D14" i="24"/>
  <c r="F20" i="32" l="1"/>
  <c r="I19" i="25"/>
  <c r="I13" i="25"/>
  <c r="G13" i="25"/>
  <c r="G19" i="25"/>
  <c r="I20" i="36"/>
  <c r="I21" i="36"/>
  <c r="F18" i="25"/>
  <c r="F19" i="25"/>
  <c r="D18" i="25"/>
  <c r="H21" i="31"/>
  <c r="J10" i="36"/>
  <c r="K10" i="36"/>
  <c r="H20" i="36"/>
  <c r="K10" i="34"/>
  <c r="H20" i="34"/>
  <c r="E20" i="34"/>
  <c r="J10" i="34"/>
  <c r="K10" i="32"/>
  <c r="J10" i="32"/>
  <c r="J10" i="31"/>
  <c r="E20" i="31"/>
  <c r="H20" i="31"/>
  <c r="L10" i="31"/>
  <c r="D20" i="31"/>
  <c r="H19" i="29"/>
  <c r="F19" i="29"/>
  <c r="J16" i="29"/>
  <c r="F20" i="38"/>
  <c r="E20" i="38"/>
  <c r="F20" i="35"/>
  <c r="H20" i="35"/>
  <c r="K10" i="35"/>
  <c r="L10" i="35"/>
  <c r="E20" i="36"/>
  <c r="F20" i="36"/>
  <c r="E20" i="35"/>
  <c r="D20" i="33"/>
  <c r="L10" i="33"/>
  <c r="K10" i="33"/>
  <c r="H21" i="33"/>
  <c r="J10" i="33"/>
  <c r="E20" i="33"/>
  <c r="H18" i="25"/>
  <c r="E13" i="25"/>
  <c r="D19" i="25"/>
  <c r="E19" i="25"/>
  <c r="H13" i="25"/>
  <c r="E20" i="32"/>
  <c r="H21" i="32"/>
  <c r="H20" i="32"/>
  <c r="G20" i="31"/>
  <c r="F20" i="31"/>
  <c r="H10" i="29"/>
  <c r="L10" i="29" s="1"/>
  <c r="D21" i="29"/>
  <c r="E10" i="29"/>
  <c r="E21" i="29" s="1"/>
  <c r="C14" i="29"/>
  <c r="F10" i="29"/>
  <c r="F21" i="29" s="1"/>
  <c r="G10" i="29"/>
  <c r="G21" i="29" s="1"/>
  <c r="E18" i="29"/>
  <c r="E19" i="29"/>
  <c r="D10" i="25"/>
  <c r="D21" i="25" s="1"/>
  <c r="F10" i="25"/>
  <c r="F21" i="25" s="1"/>
  <c r="J16" i="25"/>
  <c r="K16" i="25"/>
  <c r="L16" i="25"/>
  <c r="I10" i="25"/>
  <c r="I21" i="25" s="1"/>
  <c r="H10" i="25"/>
  <c r="L10" i="25" s="1"/>
  <c r="G10" i="25"/>
  <c r="G21" i="25" s="1"/>
  <c r="E10" i="25"/>
  <c r="E21" i="25" s="1"/>
  <c r="J10" i="29" l="1"/>
  <c r="H20" i="29"/>
  <c r="K10" i="25"/>
  <c r="H21" i="29"/>
  <c r="K10" i="29"/>
  <c r="E20" i="29"/>
  <c r="F20" i="29"/>
  <c r="D20" i="25"/>
  <c r="F20" i="25"/>
  <c r="J10" i="25"/>
  <c r="H21" i="25"/>
  <c r="H20" i="25"/>
  <c r="E20" i="25"/>
  <c r="D10" i="24" l="1"/>
  <c r="C45" i="24"/>
  <c r="C44" i="24"/>
  <c r="C42" i="24"/>
  <c r="L14" i="24"/>
  <c r="K14" i="24"/>
  <c r="J14" i="24"/>
  <c r="I14" i="24"/>
  <c r="H14" i="24"/>
  <c r="G14" i="24"/>
  <c r="F14" i="24"/>
  <c r="F13" i="24" s="1"/>
  <c r="E14" i="24"/>
  <c r="E13" i="24" s="1"/>
  <c r="N9" i="24"/>
  <c r="L8" i="24"/>
  <c r="K8" i="24"/>
  <c r="K16" i="24" s="1"/>
  <c r="J8" i="24"/>
  <c r="H10" i="24"/>
  <c r="C14" i="24" l="1"/>
  <c r="H13" i="24"/>
  <c r="D21" i="24"/>
  <c r="L16" i="24"/>
  <c r="J16" i="24"/>
  <c r="J10" i="24"/>
  <c r="K10" i="24"/>
  <c r="F10" i="24"/>
  <c r="F21" i="24" s="1"/>
  <c r="G10" i="24"/>
  <c r="G21" i="24" s="1"/>
  <c r="L10" i="24"/>
  <c r="E10" i="24"/>
  <c r="E21" i="24" s="1"/>
  <c r="I10" i="24"/>
  <c r="H21" i="24"/>
  <c r="L16" i="31"/>
  <c r="J16" i="31"/>
  <c r="K16" i="31"/>
  <c r="J13" i="31"/>
  <c r="J14" i="31"/>
  <c r="L13" i="31"/>
  <c r="L14" i="31"/>
  <c r="K13" i="31"/>
  <c r="K14" i="31"/>
</calcChain>
</file>

<file path=xl/comments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http://www.ices.dk/sites/pub/Publication%20Reports/Advice/2015/2015/ang-ivvi.pdf
ICES advice area: 4 - 6 and 3.a
Cat 3 stock
Catch options:
Table 5.3.1.2
discard rate is 4.3% of the total catch.
In 2016: 3.8% discard rate (table 5.3.3.2)
http://www.ices.dk/sites/pub/Publication%20Reports/Advice/2016/2016/ang-ivvi.pdf</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http://www.ices.dk/sites/pub/Publication%20Reports/Advice/2016/2016/bli-5b67.pdf
catch options 9.3.5.2:
discard rate 2016= Negligible</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3.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http://www.ices.dk/sites/pub/Publication%20Reports/Advice/2015/2015/cod-scow.pdf
catch options:
catch options: Table 5.3.7.2: 
Total catch 2015 = 2137 t
discards 2015 = 1694 t
discard rate 2015= 1694 / 2137 = 79.27%</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4.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http://www.ices.dk/sites/pub/Publication%20Reports/Advice/2015/2015/cod-rock.pdf
category 6 stock
Catch options:
Discard rate: negligible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1" authorId="0">
      <text>
        <r>
          <rPr>
            <b/>
            <sz val="9"/>
            <color indexed="81"/>
            <rFont val="Tahoma"/>
            <family val="2"/>
          </rPr>
          <t>Vandamme, Sara:</t>
        </r>
        <r>
          <rPr>
            <sz val="9"/>
            <color indexed="81"/>
            <rFont val="Tahoma"/>
            <family val="2"/>
          </rPr>
          <t xml:space="preserve">
</t>
        </r>
        <r>
          <rPr>
            <sz val="16"/>
            <color indexed="81"/>
            <rFont val="Tahoma"/>
            <family val="2"/>
          </rPr>
          <t>Numbers taken from ICES advice 2017</t>
        </r>
        <r>
          <rPr>
            <sz val="9"/>
            <color indexed="81"/>
            <rFont val="Tahoma"/>
            <family val="2"/>
          </rPr>
          <t xml:space="preserve">
http://ices.dk/sites/pub/Publication%20Reports/Advice/2017/2017/cod.27.6b.pdf</t>
        </r>
      </text>
    </comment>
  </commentList>
</comments>
</file>

<file path=xl/comments5.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http://www.ices.dk/sites/pub/Publication%20Reports/Advice/2015/2015/had-346a.pdf
ICES areas different: 4, 6.a and 3.a
Catch options:Table 6.3.10.2
Total catch 2015 = 37 121 t
discards 2015 = 7 794 t
discard rate 2015= 7794 / 37 121 = 21.00%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6.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http://www.ices.dk/sites/pub/Publication%20Reports/Advice/2015/2015/had-rock.pdf
area advice: only 6.b
Catch options: Table 5.3.14.2
Total catch 2015 = 4052 t
discards 2015 = 1064 t
discard rate 2015= 1064/ 4052= 26.25%
in 2016: 16% discard rate
Total catch = 4332 t
discards = 703 t
http://www.ices.dk/sites/pub/Publication%20Reports/Advice/2016/2016/had-rock.pdf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7.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http://www.ices.dk/sites/pub/Publication%20Reports/Advice/2015/2015/lin-oth.pdf
category 3 species
ICES areas: 6-9, 14 and 3.a and 4.a
Catch options: Table Table 9.3.24.2
discard rate 2015= negligible</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8.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ICES area : 4.a and 6.a 
http://www.ices.dk/sites/pub/Publication%20Reports/Advice/2015/2015/meg-4a6a.pdf
Catch options: Table 5.3.22.2
Total catch 2015 = 3019 t
discards 2015 = 363 t
discard rate 2015= 363 / 3019= 12.02%
ICES area 6.b
http://www.ices.dk/sites/pub/Publication%20Reports/Advice/2015/2015/meg-rock.pdf
Category 3
discard rate : unknown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9.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6.a FU 11 North Minch 
http://www.ices.dk/sites/pub/Publication%20Reports/Advice/2015/2015/nep-11.pdf
Catch options: Table 5.3.24.2
Discard proportion 11.6%
Discard survival rate 25%
Dead discard rate 9%
ICES 2015 advice 6.a FU 12 South Minch
http://www.ices.dk/sites/pub/Publication%20Reports/Advice/2015/2015/nep-12.pdf
Catch options: Table 5.3.25.2 
Discard proportion 9.8%
Discard survival rate 25%
Dead discard rate 7.6%
ICES 2015 advice 6.a FU 13  the Firth
of Clyde, and the Sound of Jura
http://www.ices.dk/sites/pub/Publication%20Reports/Advice/2015/2015/nep-13.pdf
Catch options: Table 5.3.26.2
</t>
        </r>
        <r>
          <rPr>
            <b/>
            <sz val="20"/>
            <color indexed="81"/>
            <rFont val="Tahoma"/>
            <family val="2"/>
          </rPr>
          <t xml:space="preserve">Firth of Clyde
</t>
        </r>
        <r>
          <rPr>
            <sz val="20"/>
            <color indexed="81"/>
            <rFont val="Tahoma"/>
            <family val="2"/>
          </rPr>
          <t xml:space="preserve">Discard proportion 21.1%
Discard survival rate 25%
Dead discard rate 16.7%
</t>
        </r>
        <r>
          <rPr>
            <b/>
            <sz val="20"/>
            <color indexed="81"/>
            <rFont val="Tahoma"/>
            <family val="2"/>
          </rPr>
          <t xml:space="preserve">Sound of Jura
</t>
        </r>
        <r>
          <rPr>
            <sz val="20"/>
            <color indexed="81"/>
            <rFont val="Tahoma"/>
            <family val="2"/>
          </rPr>
          <t xml:space="preserve">Discard proportion 21.1%
Discard survival rate 25% 
Dead discard rate 16.7%
ICES 2015 advice 6.a outside the functional units (West of Scotland)
Catch options: Table 5.3.66.2
Discard rate: unknown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10.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http://www.ices.dk/sites/pub/Publication%20Reports/Advice/2015/2015/ple-iris.pdf
category 3 stocks 
Catch options:
Total catch 2015 = 79 702 t
discards 2015 = 6 848 t
discard rate 2015= 6 848/ 79 702 = 8.59%
in 2016 Discard rate is 5.3%http://www.ices.dk/sites/pub/Publication%20Reports/Advice/2016/2016/sai-3a46.pdf</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1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2015 - 2017 advice 
http://www.ices.dk/sites/pub/Publication%20Reports/Advice/2015/2015/usk-oth.pdf
http://ices.dk/sites/pub/Publication%20Reports/Advice/2017/2017/usk.27.3a45b6a7-912b.pdf
category 3 stocks 
Catch options:
Discarding is considered negligible (&lt; 5%)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1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http://www.ices.dk/sites/pub/Publication%20Reports/Advice/2015/2015/whg-iris.pdf
Catch options:
Table 5.3.62.2
Total catch 2015 = 1051 t
discards 2015 = 663 t
discard rate 2015= 663/ 1051= 63%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sharedStrings.xml><?xml version="1.0" encoding="utf-8"?>
<sst xmlns="http://schemas.openxmlformats.org/spreadsheetml/2006/main" count="3768" uniqueCount="352">
  <si>
    <t>Belgium</t>
  </si>
  <si>
    <t>France</t>
  </si>
  <si>
    <t>Exemptions</t>
  </si>
  <si>
    <t>Quota</t>
  </si>
  <si>
    <t>Swapping</t>
  </si>
  <si>
    <t>Remove TAC</t>
  </si>
  <si>
    <t xml:space="preserve">Merge TAC regions </t>
  </si>
  <si>
    <t xml:space="preserve">Selectivity </t>
  </si>
  <si>
    <t>Ireland</t>
  </si>
  <si>
    <t xml:space="preserve">Spain </t>
  </si>
  <si>
    <t xml:space="preserve">Interspecies Flexibility </t>
  </si>
  <si>
    <t>Others Quota</t>
  </si>
  <si>
    <t xml:space="preserve">Member States  </t>
  </si>
  <si>
    <t xml:space="preserve">Avoidance </t>
  </si>
  <si>
    <t xml:space="preserve">High survival </t>
  </si>
  <si>
    <t xml:space="preserve">Ignore chokes caused by secondary species </t>
  </si>
  <si>
    <t>Postpone Fmsy target</t>
  </si>
  <si>
    <t>UK (Northern Ireland)</t>
  </si>
  <si>
    <t xml:space="preserve">UK (Scotland) </t>
  </si>
  <si>
    <t xml:space="preserve">The Netherlands </t>
  </si>
  <si>
    <t xml:space="preserve">* Responsibility for this action : </t>
  </si>
  <si>
    <t>Individual vessels</t>
  </si>
  <si>
    <t>Producer Organisation (PO)</t>
  </si>
  <si>
    <t>Member States: avoid chokes</t>
  </si>
  <si>
    <t>Regional Member States</t>
  </si>
  <si>
    <t>European Commission</t>
  </si>
  <si>
    <t>Council of Ministers</t>
  </si>
  <si>
    <t xml:space="preserve">Co-decision </t>
  </si>
  <si>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rFont val="Calibri"/>
        <family val="2"/>
        <scheme val="minor"/>
      </rPr>
      <t>, "?" if unknown</t>
    </r>
  </si>
  <si>
    <t>Estimated reduction of the choke problem after "Other" mitigation actions:</t>
  </si>
  <si>
    <r>
      <t xml:space="preserve">de minimis </t>
    </r>
    <r>
      <rPr>
        <b/>
        <sz val="16"/>
        <color theme="1"/>
        <rFont val="Calibri"/>
        <family val="2"/>
        <scheme val="minor"/>
      </rPr>
      <t>(based on single TAC)</t>
    </r>
  </si>
  <si>
    <r>
      <t>d</t>
    </r>
    <r>
      <rPr>
        <b/>
        <i/>
        <sz val="16"/>
        <color theme="1"/>
        <rFont val="Calibri"/>
        <family val="2"/>
        <scheme val="minor"/>
      </rPr>
      <t xml:space="preserve">e minimis </t>
    </r>
    <r>
      <rPr>
        <b/>
        <sz val="16"/>
        <color theme="1"/>
        <rFont val="Calibri"/>
        <family val="2"/>
        <scheme val="minor"/>
      </rPr>
      <t>(based on combined TACs)</t>
    </r>
  </si>
  <si>
    <r>
      <t xml:space="preserve">Other Possible Actions 
</t>
    </r>
    <r>
      <rPr>
        <b/>
        <sz val="14"/>
        <color theme="1"/>
        <rFont val="Calibri"/>
        <family val="2"/>
        <scheme val="minor"/>
      </rPr>
      <t>(Not before 2019)</t>
    </r>
  </si>
  <si>
    <t xml:space="preserve">UK </t>
  </si>
  <si>
    <t>UK (England-Wales)</t>
  </si>
  <si>
    <t xml:space="preserve">NWWAC Choke Mitigation Tool </t>
  </si>
  <si>
    <t>Mitigation actions:</t>
  </si>
  <si>
    <t xml:space="preserve">Reason for using the action </t>
  </si>
  <si>
    <t>Indicate how much relief exemptions will provide:</t>
  </si>
  <si>
    <r>
      <t xml:space="preserve">"Y" for yes, </t>
    </r>
    <r>
      <rPr>
        <sz val="16"/>
        <color rgb="FFFF0000"/>
        <rFont val="Calibri"/>
        <family val="2"/>
        <scheme val="minor"/>
      </rPr>
      <t>"N" for no</t>
    </r>
    <r>
      <rPr>
        <sz val="16"/>
        <rFont val="Calibri"/>
        <family val="2"/>
        <scheme val="minor"/>
      </rPr>
      <t>, "?" or "0" for 0-TAC</t>
    </r>
  </si>
  <si>
    <r>
      <rPr>
        <sz val="16"/>
        <color rgb="FF00B050"/>
        <rFont val="Calibri"/>
        <family val="2"/>
        <scheme val="minor"/>
      </rPr>
      <t xml:space="preserve"> "Y" for yes</t>
    </r>
    <r>
      <rPr>
        <sz val="16"/>
        <rFont val="Calibri"/>
        <family val="2"/>
        <scheme val="minor"/>
      </rPr>
      <t>,</t>
    </r>
    <r>
      <rPr>
        <sz val="16"/>
        <color rgb="FFFF0000"/>
        <rFont val="Calibri"/>
        <family val="2"/>
        <scheme val="minor"/>
      </rPr>
      <t xml:space="preserve"> "N" for no</t>
    </r>
    <r>
      <rPr>
        <sz val="16"/>
        <rFont val="Calibri"/>
        <family val="2"/>
        <scheme val="minor"/>
      </rPr>
      <t>, "?", "0" (0-TAC)  or  "Little" (Discard Rate &gt;&gt; DM)  or  "sufficient" (Discard Rate &lt; DM)</t>
    </r>
  </si>
  <si>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color theme="1"/>
        <rFont val="Calibri"/>
        <family val="2"/>
        <scheme val="minor"/>
      </rPr>
      <t xml:space="preserve">, "?", </t>
    </r>
    <r>
      <rPr>
        <sz val="16"/>
        <rFont val="Calibri"/>
        <family val="2"/>
        <scheme val="minor"/>
      </rPr>
      <t>"0" for 0-TAC, No "SBL" for stocks outside Safe Biological Limits</t>
    </r>
  </si>
  <si>
    <r>
      <rPr>
        <b/>
        <sz val="12"/>
        <color rgb="FFFF0000"/>
        <rFont val="Calibri"/>
        <family val="2"/>
        <scheme val="minor"/>
      </rPr>
      <t xml:space="preserve">Definitions of the mitigation actions </t>
    </r>
    <r>
      <rPr>
        <sz val="12"/>
        <color theme="1"/>
        <rFont val="Calibri"/>
        <family val="2"/>
        <scheme val="minor"/>
      </rPr>
      <t xml:space="preserve">
</t>
    </r>
  </si>
  <si>
    <t>Union TAC for 2015 (t)</t>
  </si>
  <si>
    <t>Initial quota share 2015 (%)</t>
  </si>
  <si>
    <t>baseline</t>
  </si>
  <si>
    <r>
      <t>Estimated Surplus/</t>
    </r>
    <r>
      <rPr>
        <b/>
        <sz val="18"/>
        <color rgb="FFFF0000"/>
        <rFont val="Calibri"/>
        <family val="2"/>
        <scheme val="minor"/>
      </rPr>
      <t>Deficit</t>
    </r>
    <r>
      <rPr>
        <b/>
        <sz val="18"/>
        <color theme="1"/>
        <rFont val="Calibri"/>
        <family val="2"/>
        <scheme val="minor"/>
      </rPr>
      <t xml:space="preserve"> by Member State </t>
    </r>
  </si>
  <si>
    <r>
      <t>Estimated Surplus/</t>
    </r>
    <r>
      <rPr>
        <b/>
        <sz val="18"/>
        <color rgb="FFFF0000"/>
        <rFont val="Calibri"/>
        <family val="2"/>
        <scheme val="minor"/>
      </rPr>
      <t>Deficit</t>
    </r>
    <r>
      <rPr>
        <b/>
        <sz val="18"/>
        <rFont val="Calibri"/>
        <family val="2"/>
        <scheme val="minor"/>
      </rPr>
      <t xml:space="preserve"> by Member State (t) </t>
    </r>
  </si>
  <si>
    <t>Choke Category 2 (Regional) or 3 (Biological)?</t>
  </si>
  <si>
    <t>Initial quota 2015 (t)</t>
  </si>
  <si>
    <t>Quota after swap (t)</t>
  </si>
  <si>
    <t>Quota 2015 + uplift 2015 (t)</t>
  </si>
  <si>
    <t>potential ammendments</t>
  </si>
  <si>
    <t>STECF data</t>
  </si>
  <si>
    <t xml:space="preserve">Total catch 2015 (t) </t>
  </si>
  <si>
    <t>effect swaps 2015</t>
  </si>
  <si>
    <t>Reported landings 2015 (t)</t>
  </si>
  <si>
    <t>Discard rates 2015 (%)</t>
  </si>
  <si>
    <t xml:space="preserve">Landing STECF / Initial quota </t>
  </si>
  <si>
    <t>Landing STECF / Quota after swap</t>
  </si>
  <si>
    <t xml:space="preserve">Catches STECF / Initial quota share </t>
  </si>
  <si>
    <t xml:space="preserve">Catches STECF / Quota after swap </t>
  </si>
  <si>
    <t>Reported discards 2015 (t)</t>
  </si>
  <si>
    <t>Y?</t>
  </si>
  <si>
    <t>Haddock is boom/bust fishery, assessment not in line with abundance on the ground</t>
  </si>
  <si>
    <t>200% increase in TAC?</t>
  </si>
  <si>
    <t>Would this action have an economic impact</t>
  </si>
  <si>
    <t xml:space="preserve">Reason for not using the action </t>
  </si>
  <si>
    <t>Responsibility*</t>
  </si>
  <si>
    <t>Real Time Closures (for juveniles and/or spawning aggregations)</t>
  </si>
  <si>
    <t>Voluntary avoidance actions</t>
  </si>
  <si>
    <t xml:space="preserve">Closed/Restriced Areas </t>
  </si>
  <si>
    <t xml:space="preserve">Enter avoidance measure beyond existing measures that may reduce the unwanted catch of a species </t>
  </si>
  <si>
    <t>Measures above regulatory requirements that may reduce the unwanted catch of a species</t>
  </si>
  <si>
    <t xml:space="preserve">Indicate: </t>
  </si>
  <si>
    <t>- Main sources of unwanted catches</t>
  </si>
  <si>
    <t>- Mainly target, by-catch fisheries or both</t>
  </si>
  <si>
    <t xml:space="preserve">                                       - Behavioural response</t>
  </si>
  <si>
    <t xml:space="preserve">                                        - Trawl modifications e.g. 
                                          cutaway trawls, raised footrope</t>
  </si>
  <si>
    <t>Species  Selectivity - Sorting devices</t>
  </si>
  <si>
    <t>Size selectivity  - Increasing codend mesh size</t>
  </si>
  <si>
    <t xml:space="preserve">                                - Escape panels</t>
  </si>
  <si>
    <r>
      <t xml:space="preserve">• The catches are compared with both the initial quota (as indicated in the Fishing Opportunity Regulation for 2015 (EU 2015/104) and the final quota which takes into account the actual swaps between Member States during the year as well as the inter-annual flexibilities (i.e. banking and borrowing). The latter data was provided by the EC. 
• The result of the calculation identifies the size of the quota surplus or deficit by Member State. 
• In the case of a quota deficit (i.e. catches are higher than the quota availability (post swaps)), the column is highlighted as follows:
          Yellow: insufficient quota to cover the catches
          Red: the relative stability share is zero to start with.
• Each potential choke situation is categorised according to the following definitions based on those developed at the MS workshop on ‘Access to Quota’ (14 -15 April 2016, Edinburgh): 
</t>
    </r>
    <r>
      <rPr>
        <i/>
        <sz val="12"/>
        <color theme="1"/>
        <rFont val="Calibri"/>
        <family val="2"/>
        <scheme val="minor"/>
      </rPr>
      <t xml:space="preserve">Category 1:  </t>
    </r>
    <r>
      <rPr>
        <sz val="12"/>
        <color theme="1"/>
        <rFont val="Calibri"/>
        <family val="2"/>
        <scheme val="minor"/>
      </rPr>
      <t xml:space="preserve">Sufficient quota is available at Member State level. 
The choke is due to the distribution of quota within the Member State, such that a region or fleet segment does not have enough quota. 
This situation may be resolved by the Member State itself
</t>
    </r>
    <r>
      <rPr>
        <i/>
        <sz val="12"/>
        <color theme="1"/>
        <rFont val="Calibri"/>
        <family val="2"/>
        <scheme val="minor"/>
      </rPr>
      <t xml:space="preserve">Category 2: </t>
    </r>
    <r>
      <rPr>
        <sz val="12"/>
        <color theme="1"/>
        <rFont val="Calibri"/>
        <family val="2"/>
        <scheme val="minor"/>
      </rPr>
      <t xml:space="preserve">Sufficient quota is available at EU level but insufficient quota exists at Member State level.
The choke is due to the distribution of quota between Member States and may be resolved between Member States in a regional context.
</t>
    </r>
    <r>
      <rPr>
        <i/>
        <sz val="12"/>
        <color theme="1"/>
        <rFont val="Calibri"/>
        <family val="2"/>
        <scheme val="minor"/>
      </rPr>
      <t xml:space="preserve">Category 3:  </t>
    </r>
    <r>
      <rPr>
        <sz val="12"/>
        <color theme="1"/>
        <rFont val="Calibri"/>
        <family val="2"/>
        <scheme val="minor"/>
      </rPr>
      <t>Insufficient quota exists at EU level. 
The choke is due to insufficient quota within the relevant sea basin to cover current catches or catches that cannot be otherwise reduced (e.g. by selectivity or avoidance), resulting in the total cessation of fishing of the flag vessels of a Member State or Member States.</t>
    </r>
  </si>
  <si>
    <r>
      <rPr>
        <b/>
        <sz val="12"/>
        <color theme="1"/>
        <rFont val="Calibri"/>
        <family val="2"/>
        <scheme val="minor"/>
      </rPr>
      <t>PART 3:</t>
    </r>
    <r>
      <rPr>
        <sz val="12"/>
        <color theme="1"/>
        <rFont val="Calibri"/>
        <family val="2"/>
        <scheme val="minor"/>
      </rPr>
      <t xml:space="preserve"> Solutions for choke problem
This part of the tool is meant to identify which mitigation tools are appropriate for each stock/fishery and how and to what extent the available tools can reduce the deficit between catch and quota. At the end of this section (Row 53), an estimatation is required of how much of the choke problem is left after implementation of the mitigation options.
Please indicate, by country, if the action would be useful ("Y", "N" or unknown "?").
Use “SBL” if the exemption is applicable if the stock is not within safe biological limits
Use “0” for 0-TAC stocks
</t>
    </r>
  </si>
  <si>
    <r>
      <rPr>
        <b/>
        <sz val="12"/>
        <color theme="1"/>
        <rFont val="Calibri"/>
        <family val="2"/>
        <scheme val="minor"/>
      </rPr>
      <t>Use the M to P columns for further clarification:</t>
    </r>
    <r>
      <rPr>
        <sz val="12"/>
        <color theme="1"/>
        <rFont val="Calibri"/>
        <family val="2"/>
        <scheme val="minor"/>
      </rPr>
      <t xml:space="preserve">
</t>
    </r>
    <r>
      <rPr>
        <b/>
        <sz val="12"/>
        <color theme="1"/>
        <rFont val="Calibri"/>
        <family val="2"/>
        <scheme val="minor"/>
      </rPr>
      <t xml:space="preserve">M: Economic impact </t>
    </r>
    <r>
      <rPr>
        <sz val="12"/>
        <color theme="1"/>
        <rFont val="Calibri"/>
        <family val="2"/>
        <scheme val="minor"/>
      </rPr>
      <t xml:space="preserve">
Please indicate whether the application of the mitigation action would have an economic consequences that may impede the effectiveness of the tool
</t>
    </r>
    <r>
      <rPr>
        <b/>
        <sz val="12"/>
        <color theme="1"/>
        <rFont val="Calibri"/>
        <family val="2"/>
        <scheme val="minor"/>
      </rPr>
      <t xml:space="preserve">N: Reason for using the action </t>
    </r>
    <r>
      <rPr>
        <sz val="12"/>
        <color theme="1"/>
        <rFont val="Calibri"/>
        <family val="2"/>
        <scheme val="minor"/>
      </rPr>
      <t xml:space="preserve">
Please specify why the mitigation action may be relevant and has the potential for successful implementation. 
</t>
    </r>
    <r>
      <rPr>
        <b/>
        <sz val="12"/>
        <color theme="1"/>
        <rFont val="Calibri"/>
        <family val="2"/>
        <scheme val="minor"/>
      </rPr>
      <t xml:space="preserve">O: Reason for not using the action </t>
    </r>
    <r>
      <rPr>
        <sz val="12"/>
        <color theme="1"/>
        <rFont val="Calibri"/>
        <family val="2"/>
        <scheme val="minor"/>
      </rPr>
      <t xml:space="preserve">
Please specify why the action may be not be relevant and as a result has little potential for successful implementation. This discription may include the potential "knock-on" effect of a tool on other stocks and between fisheries.
</t>
    </r>
    <r>
      <rPr>
        <b/>
        <sz val="12"/>
        <color theme="1"/>
        <rFont val="Calibri"/>
        <family val="2"/>
        <scheme val="minor"/>
      </rPr>
      <t>P: Responsibility</t>
    </r>
    <r>
      <rPr>
        <sz val="12"/>
        <color theme="1"/>
        <rFont val="Calibri"/>
        <family val="2"/>
        <scheme val="minor"/>
      </rPr>
      <t xml:space="preserve">
Please indicate who should be responsible for the implementation of a specific action for it to be successful. Options include: Vessel, Producer Organisation, Member State, Regional MS Group, EC, Council of Ministers, Co-decision by Council/EP.</t>
    </r>
  </si>
  <si>
    <r>
      <t xml:space="preserve">The Choke Mitigation Tool is designed to identify and quantify choke situations, in order to develop contingency plans before the 1st of January 2019 when the full landing obligation is implemented    
The tool was originally developed by the NWWAC Advice Drafting Group on the Landing Obligation and has been fine-tuned after the NWWAC and NWW Member States Celtic Seas Expert Group (20-21th June). This is the seventh version and should be considered as a final template.    
</t>
    </r>
    <r>
      <rPr>
        <b/>
        <sz val="12"/>
        <color rgb="FFFF0000"/>
        <rFont val="Calibri"/>
        <family val="2"/>
        <scheme val="minor"/>
      </rPr>
      <t xml:space="preserve">Notes to the user   </t>
    </r>
    <r>
      <rPr>
        <sz val="12"/>
        <color theme="1"/>
        <rFont val="Calibri"/>
        <family val="2"/>
        <scheme val="minor"/>
      </rPr>
      <t xml:space="preserve">
The tool consists of 3 parts:   
</t>
    </r>
    <r>
      <rPr>
        <b/>
        <sz val="12"/>
        <color theme="1"/>
        <rFont val="Calibri"/>
        <family val="2"/>
        <scheme val="minor"/>
      </rPr>
      <t>PART 1</t>
    </r>
    <r>
      <rPr>
        <sz val="12"/>
        <color theme="1"/>
        <rFont val="Calibri"/>
        <family val="2"/>
        <scheme val="minor"/>
      </rPr>
      <t xml:space="preserve">: Stock Identification  
• A separate worksheet is created for each individual stocks, which is managed by an EC TAC. The stock being described should be entered in first grey row of the worksheet (row 1).
</t>
    </r>
  </si>
  <si>
    <t>General conclusions:</t>
  </si>
  <si>
    <t>Bycatch quota</t>
  </si>
  <si>
    <t xml:space="preserve">        Area 5.b, 6, 12, 14 - Anglerfish - All Gears </t>
  </si>
  <si>
    <t xml:space="preserve">        Area 6.a - Cod - All Gears </t>
  </si>
  <si>
    <t xml:space="preserve">        Area 6.b - Cod - All Gears </t>
  </si>
  <si>
    <t xml:space="preserve">        Area 5.b 6.a - Haddock  - All Gears </t>
  </si>
  <si>
    <t xml:space="preserve">        Area 6.b, 12, 14 - Haddock  - All Gears </t>
  </si>
  <si>
    <t xml:space="preserve">        Area 6, 7, 8, 9, 10, 12, 14 - Ling - All Gears </t>
  </si>
  <si>
    <t xml:space="preserve">        Area 5.b 6 12 14 - Megrim  - All Gears </t>
  </si>
  <si>
    <t xml:space="preserve">        Area 6 6.b - Nephrops  - All Gears </t>
  </si>
  <si>
    <t xml:space="preserve">        Area 6 5.b 12 14 - Saithe - All Gears </t>
  </si>
  <si>
    <t xml:space="preserve">        Area 6 5.b 12 14 - Whiting  - All Gears </t>
  </si>
  <si>
    <t>DE: 202</t>
  </si>
  <si>
    <t>DE:1</t>
  </si>
  <si>
    <t>DE: 6.518</t>
  </si>
  <si>
    <t>DE: 7.34</t>
  </si>
  <si>
    <t>DE: 0 - DNK: 0.53 - NOR:500</t>
  </si>
  <si>
    <t>DE:0.22</t>
  </si>
  <si>
    <t>ANNEX DS: 5EU - 6EU - 12 NON EU - 14 NON EU</t>
  </si>
  <si>
    <r>
      <t>Union TAC + full uplift 0%</t>
    </r>
    <r>
      <rPr>
        <sz val="18"/>
        <rFont val="Calibri"/>
        <family val="2"/>
        <scheme val="minor"/>
      </rPr>
      <t xml:space="preserve"> </t>
    </r>
    <r>
      <rPr>
        <sz val="16"/>
        <rFont val="Calibri"/>
        <family val="2"/>
        <scheme val="minor"/>
      </rPr>
      <t>(ICES discard rate 2015)</t>
    </r>
  </si>
  <si>
    <r>
      <t>Union TAC + full uplift 4.3%</t>
    </r>
    <r>
      <rPr>
        <sz val="18"/>
        <rFont val="Calibri"/>
        <family val="2"/>
        <scheme val="minor"/>
      </rPr>
      <t xml:space="preserve"> </t>
    </r>
    <r>
      <rPr>
        <sz val="16"/>
        <rFont val="Calibri"/>
        <family val="2"/>
        <scheme val="minor"/>
      </rPr>
      <t>(ICES discard rate 2015)</t>
    </r>
  </si>
  <si>
    <r>
      <t>Union TAC + full uplift 79.27%</t>
    </r>
    <r>
      <rPr>
        <sz val="18"/>
        <rFont val="Calibri"/>
        <family val="2"/>
        <scheme val="minor"/>
      </rPr>
      <t xml:space="preserve"> </t>
    </r>
    <r>
      <rPr>
        <sz val="16"/>
        <rFont val="Calibri"/>
        <family val="2"/>
        <scheme val="minor"/>
      </rPr>
      <t>(ICES discard rate 2015)</t>
    </r>
  </si>
  <si>
    <t>IIA - 3D</t>
  </si>
  <si>
    <r>
      <t>Union TAC + full uplift 21%</t>
    </r>
    <r>
      <rPr>
        <sz val="18"/>
        <rFont val="Calibri"/>
        <family val="2"/>
        <scheme val="minor"/>
      </rPr>
      <t xml:space="preserve"> </t>
    </r>
    <r>
      <rPr>
        <sz val="16"/>
        <rFont val="Calibri"/>
        <family val="2"/>
        <scheme val="minor"/>
      </rPr>
      <t>(ICES discard rate 2015)</t>
    </r>
  </si>
  <si>
    <t>DE: 19.931 - DNK: 6.656 - FOR: 200 - NOR: 5500 - PRT: 6.6</t>
  </si>
  <si>
    <r>
      <t>Union TAC + full uplift 12.02%</t>
    </r>
    <r>
      <rPr>
        <sz val="18"/>
        <rFont val="Calibri"/>
        <family val="2"/>
        <scheme val="minor"/>
      </rPr>
      <t xml:space="preserve"> </t>
    </r>
    <r>
      <rPr>
        <sz val="16"/>
        <rFont val="Calibri"/>
        <family val="2"/>
        <scheme val="minor"/>
      </rPr>
      <t>(ICES discard rate 2015)</t>
    </r>
  </si>
  <si>
    <r>
      <t xml:space="preserve">Union TAC + full uplift </t>
    </r>
    <r>
      <rPr>
        <sz val="20"/>
        <color rgb="FFFF00FF"/>
        <rFont val="Calibri"/>
        <family val="2"/>
        <scheme val="minor"/>
      </rPr>
      <t>xx</t>
    </r>
    <r>
      <rPr>
        <sz val="20"/>
        <rFont val="Calibri"/>
        <family val="2"/>
        <scheme val="minor"/>
      </rPr>
      <t>%</t>
    </r>
    <r>
      <rPr>
        <sz val="18"/>
        <rFont val="Calibri"/>
        <family val="2"/>
        <scheme val="minor"/>
      </rPr>
      <t xml:space="preserve"> </t>
    </r>
    <r>
      <rPr>
        <sz val="16"/>
        <rFont val="Calibri"/>
        <family val="2"/>
        <scheme val="minor"/>
      </rPr>
      <t>(ICES discard rate 2015)</t>
    </r>
  </si>
  <si>
    <r>
      <t>Union TAC + full uplift 8.59%</t>
    </r>
    <r>
      <rPr>
        <sz val="18"/>
        <rFont val="Calibri"/>
        <family val="2"/>
        <scheme val="minor"/>
      </rPr>
      <t xml:space="preserve"> </t>
    </r>
    <r>
      <rPr>
        <sz val="16"/>
        <rFont val="Calibri"/>
        <family val="2"/>
        <scheme val="minor"/>
      </rPr>
      <t>(ICES discard rate 2015)</t>
    </r>
  </si>
  <si>
    <t>?</t>
  </si>
  <si>
    <t>16% Gillnets</t>
  </si>
  <si>
    <t>99% Trawls</t>
  </si>
  <si>
    <t>1% Gillnets</t>
  </si>
  <si>
    <t>100% Trawls</t>
  </si>
  <si>
    <t>3% Longline</t>
  </si>
  <si>
    <t>2% Pelagic Trawls</t>
  </si>
  <si>
    <t>Germany</t>
  </si>
  <si>
    <t>PO: 6 - DK: 6 - NOR: 5500 -Faroe:200</t>
  </si>
  <si>
    <t>NOR:500</t>
  </si>
  <si>
    <t xml:space="preserve">        Area 5.b, 6, 7 - Blue Ling - All Gears </t>
  </si>
  <si>
    <t>100% Gillnets</t>
  </si>
  <si>
    <t>100% Pelagic Trawl</t>
  </si>
  <si>
    <t>5% Pelagic Trawls</t>
  </si>
  <si>
    <t>100% Pelagic Trawls</t>
  </si>
  <si>
    <t>20% Gill/Trammel</t>
  </si>
  <si>
    <t>20% Longline</t>
  </si>
  <si>
    <t>93% Beam Trawls</t>
  </si>
  <si>
    <t>6% Gillnets</t>
  </si>
  <si>
    <t>16% Beam Trawls</t>
  </si>
  <si>
    <t>45% Longlines</t>
  </si>
  <si>
    <t>7% Gill/Trammel</t>
  </si>
  <si>
    <t>80% Longlines</t>
  </si>
  <si>
    <t>1% Gill/Trammel</t>
  </si>
  <si>
    <t>100% Gill/Trammel</t>
  </si>
  <si>
    <t>NA</t>
  </si>
  <si>
    <t>11% Pots</t>
  </si>
  <si>
    <t>1% Longlines</t>
  </si>
  <si>
    <t>1% Pelagic Trawls</t>
  </si>
  <si>
    <t>BOTH</t>
  </si>
  <si>
    <t>TARGET</t>
  </si>
  <si>
    <t>BYCATCH</t>
  </si>
  <si>
    <t>2% - Gillnets</t>
  </si>
  <si>
    <t>Final</t>
  </si>
  <si>
    <r>
      <rPr>
        <b/>
        <sz val="12"/>
        <color theme="1"/>
        <rFont val="Calibri"/>
        <family val="2"/>
        <scheme val="minor"/>
      </rPr>
      <t>PART 2:</t>
    </r>
    <r>
      <rPr>
        <sz val="12"/>
        <color theme="1"/>
        <rFont val="Calibri"/>
        <family val="2"/>
        <scheme val="minor"/>
      </rPr>
      <t xml:space="preserve"> Quantifying the choke problem (based on 2015 data)
This part of the tool compares the level of catches (landings plus discards) with the available quota across the relevant Member States in order to provide an indication of the likely surplus or deficit between catches and quota availability.  
• The analysis is based on 2015 catch and landings data from the STECF database. At the time of completing this table, this was the most recent and complete catch data available (STECF database https://stecf.jrc.ec.europa.eu/dd/effort/graphs-annex)
• Please note that for some stocks the discard estimates are calculated based on STECF effort areas, which may differ from the TAC management areas, like plaice and sole in area 7.hjk. In these cases, ICES catch data has been used. 
• The quality of the calculations depends on the quality of the available discard data. 
• The assumption is made that the full TAC top-ups will be applied to the initial TAC. The TAC adjustment has been calculated using the methodology used in the previous two years by the Commission, using ICES discard rates (ICES advice 2016) </t>
    </r>
  </si>
  <si>
    <r>
      <t>• Row 22: Highlights the type of choke using the categorisation discribed above 
• Row</t>
    </r>
    <r>
      <rPr>
        <sz val="12"/>
        <rFont val="Calibri"/>
        <family val="2"/>
        <scheme val="minor"/>
      </rPr>
      <t xml:space="preserve"> 22: Indicates for each Member State whether this stock  is mainly caught as a target species, as a by-catch species, or both  
• Row 22-25: List the propo</t>
    </r>
    <r>
      <rPr>
        <sz val="12"/>
        <color theme="1"/>
        <rFont val="Calibri"/>
        <family val="2"/>
        <scheme val="minor"/>
      </rPr>
      <t>rtion of the species under consideration in the discards for the main fisheries of each Member State</t>
    </r>
  </si>
  <si>
    <r>
      <rPr>
        <b/>
        <sz val="12"/>
        <color theme="1"/>
        <rFont val="Calibri"/>
        <family val="2"/>
        <scheme val="minor"/>
      </rPr>
      <t xml:space="preserve">D. Exemptions: </t>
    </r>
    <r>
      <rPr>
        <sz val="12"/>
        <color theme="1"/>
        <rFont val="Calibri"/>
        <family val="2"/>
        <scheme val="minor"/>
      </rPr>
      <t xml:space="preserve">
1. High survivability exemptions. These are a possible solution, providing scientific evidence can support the exemption. However, providing such evidence is challenging.
2. De minimis exemptions. These are relevant where discards are relatively low and scientific evidence indicates that further selectivity is very difficult to achieve or to avoid disproportionate costs of handling unwanted catches. In mixed fisheries it may be possible to combine de minimis across a number of species to increase flexibilty. 
3. Any additional options not covered above including alternative management measures.</t>
    </r>
    <r>
      <rPr>
        <b/>
        <sz val="12"/>
        <color theme="1"/>
        <rFont val="Calibri"/>
        <family val="2"/>
        <scheme val="minor"/>
      </rPr>
      <t/>
    </r>
  </si>
  <si>
    <t>84% Bottom Trawls</t>
  </si>
  <si>
    <t>99% Bottom Trawls</t>
  </si>
  <si>
    <t>100% Bottom Trawls</t>
  </si>
  <si>
    <t>97% Bottom Trawls</t>
  </si>
  <si>
    <t>89% Bottom Trawls</t>
  </si>
  <si>
    <t>9% Longlines</t>
  </si>
  <si>
    <t>100% Bottom Trawls ( TR1)</t>
  </si>
  <si>
    <t>95%  Bottom Trawls (TR1)</t>
  </si>
  <si>
    <t>3% Bottom Trawls (TR2)</t>
  </si>
  <si>
    <t>82% Bottom Trawls (TR1)</t>
  </si>
  <si>
    <t>18% Bottom Trawls (TR2)</t>
  </si>
  <si>
    <t>100% Bottom Trawls (TR1)</t>
  </si>
  <si>
    <t>84% Bottom Trawls (TR1)</t>
  </si>
  <si>
    <t>16% Bottom Trawls (TR2)</t>
  </si>
  <si>
    <t>73% Bottom Trawls (TR1)</t>
  </si>
  <si>
    <t>27% Bottom Trawls (TR2)</t>
  </si>
  <si>
    <t>7% Bottom Trawls</t>
  </si>
  <si>
    <t>60% Bottom Trawls</t>
  </si>
  <si>
    <t>66% Bottom Trawls</t>
  </si>
  <si>
    <t>46% Bottom Trawls</t>
  </si>
  <si>
    <t>19% Bottom Trawls</t>
  </si>
  <si>
    <t>100%Bottom  Trawls</t>
  </si>
  <si>
    <t>94% Bottom Trawls</t>
  </si>
  <si>
    <t>100% Bottom  Trawls</t>
  </si>
  <si>
    <t>95% Bottom Trawls</t>
  </si>
  <si>
    <t>N</t>
  </si>
  <si>
    <t>Limited survival based on available information</t>
  </si>
  <si>
    <t>No Member State has excess quota</t>
  </si>
  <si>
    <t>No</t>
  </si>
  <si>
    <t>Possible congregation in hotspots occur, sharing data to identify such hotspot could help fishermen to avoid these species</t>
  </si>
  <si>
    <t>Uptake is limited due to the mixed fisheries</t>
  </si>
  <si>
    <t>RTCs for spawning aggregations would be possible</t>
  </si>
  <si>
    <t>Difficult administratively</t>
  </si>
  <si>
    <t>Regional Member States, individual vessels</t>
  </si>
  <si>
    <t>Yes</t>
  </si>
  <si>
    <t>Closures to protect spawning aggregation</t>
  </si>
  <si>
    <t xml:space="preserve">Zero TAC species </t>
  </si>
  <si>
    <t>No scientific proof available at the moment.  May impact on relative stability and might not solve the problem for all MS</t>
  </si>
  <si>
    <t>Y</t>
  </si>
  <si>
    <t>Alternative to fishery being choked prematurely. Ongoing research to reduce juvenile catches</t>
  </si>
  <si>
    <t>May impact on relative stability</t>
  </si>
  <si>
    <t>ICES advice includes area 4 and 20, merging these areas may help reduce the choke issue</t>
  </si>
  <si>
    <t>-</t>
  </si>
  <si>
    <t>Could work as in-year fix in bycatch-only fisheries</t>
  </si>
  <si>
    <t>Does not solve problem of lack of quota</t>
  </si>
  <si>
    <t>Little</t>
  </si>
  <si>
    <t>Widely dispersed in the sea basin so not possible to identify additional aggregations</t>
  </si>
  <si>
    <t>Due to the shape of the fish increasing mesh size will lead to substanieal lossess of other valuable/markateble fish</t>
  </si>
  <si>
    <t>Size grids used in Nambian anglerfish fishery, possible groundgear modifications</t>
  </si>
  <si>
    <t>Possible loss of other species</t>
  </si>
  <si>
    <t>Loss of other species</t>
  </si>
  <si>
    <t xml:space="preserve">Unknown impact on other target species </t>
  </si>
  <si>
    <t xml:space="preserve">Sedentary species (behavioural response not applicable) </t>
  </si>
  <si>
    <t xml:space="preserve">no swimbladder - highly dependent on depth and tow length. Tagging studies suggest low survival </t>
  </si>
  <si>
    <t xml:space="preserve">Management area covers a very wide area </t>
  </si>
  <si>
    <t xml:space="preserve">ICES category 3 species. </t>
  </si>
  <si>
    <t>SBL</t>
  </si>
  <si>
    <t xml:space="preserve">unlikely as it is a deepsea species </t>
  </si>
  <si>
    <t>doesn't solve problem of lack of quota</t>
  </si>
  <si>
    <t>Loss of marketable caches of other species renders this option unviable economically</t>
  </si>
  <si>
    <t>Could improve exploitation pattern but would require very large mesh sizes to be effective (&gt;200mm)</t>
  </si>
  <si>
    <t xml:space="preserve">in principle combined de minmis but this would this would not be responsible management </t>
  </si>
  <si>
    <t>Choke Category 1</t>
  </si>
  <si>
    <t>Choke Category 3</t>
  </si>
  <si>
    <t>Possible groundgear and trawl belly modifcations</t>
  </si>
  <si>
    <t xml:space="preserve">Ineffective measure as cod do not respond to square mesh panels unless inserted in the codend, this would have asignificnat negative impact on other catches e.g. haddock </t>
  </si>
  <si>
    <t xml:space="preserve">Improve size selection of cod </t>
  </si>
  <si>
    <t xml:space="preserve">Improve species selction of cod in TR2 fisheires e.g. Clyde </t>
  </si>
  <si>
    <t xml:space="preserve">Handling issues and does not resolve the issue as main catcehs are in TR1 fishery </t>
  </si>
  <si>
    <t>Improve species selctivity in TR1 fisheirs e.g. Orkney trawl design</t>
  </si>
  <si>
    <t>Difficult administratively, reduce CPUE on other target stocks</t>
  </si>
  <si>
    <t xml:space="preserve">More widely distributed than cod making the reducing the impact and will lower CPUE for other target stocks </t>
  </si>
  <si>
    <t xml:space="preserve">Reduce catches of small haddock </t>
  </si>
  <si>
    <t>High discard rates in TR2 but low volumes of catches</t>
  </si>
  <si>
    <t xml:space="preserve">knock on effects for other species </t>
  </si>
  <si>
    <t>Target species</t>
  </si>
  <si>
    <t>None</t>
  </si>
  <si>
    <t>No scientific evidence</t>
  </si>
  <si>
    <t xml:space="preserve">No excess quota available </t>
  </si>
  <si>
    <t>Alternative to fishery being choked prematurely</t>
  </si>
  <si>
    <t>A negative impact as there would be a loss of marketable nephrops.</t>
  </si>
  <si>
    <t>The TAC is so low that it is a by-catch fisheries</t>
  </si>
  <si>
    <t>yes</t>
  </si>
  <si>
    <t>Only applicable for TR2 fishery which is not present in Vib</t>
  </si>
  <si>
    <t xml:space="preserve">Modification to cover and cutawy trawls possible but will result in losses of other speices </t>
  </si>
  <si>
    <t>~</t>
  </si>
  <si>
    <t>3</t>
  </si>
  <si>
    <t>Difficult administratively, difficult to identify appropriate areas</t>
  </si>
  <si>
    <t xml:space="preserve">Swapping already takes place.  If the full top-up is granted, the deficit of certain MS could be compensated by surplus of other MS. </t>
  </si>
  <si>
    <t xml:space="preserve">Surplus quota has traditionally been swapped for other species. </t>
  </si>
  <si>
    <t>ICES category 3 species. Changes in reference point will unlike change in the near future</t>
  </si>
  <si>
    <t>knock-on effects for other spp</t>
  </si>
  <si>
    <t>A benhmark will take place in the near future, this could lead to a category 1 ICES stock which has a higher level of certainty on the status of the stock</t>
  </si>
  <si>
    <t>No known devices currently</t>
  </si>
  <si>
    <t xml:space="preserve">Ineffective measure as cod do not respond to square mesh panels unless inserted in the codend, this would have a significant negative impact on other catches e.g. haddock </t>
  </si>
  <si>
    <t xml:space="preserve">Handling issues and does not resolve the issue as main catcehs are in TR1  fishery </t>
  </si>
  <si>
    <t>Not whitin safe biological limits</t>
  </si>
  <si>
    <t>Increased risk for the combined stocks.</t>
  </si>
  <si>
    <t xml:space="preserve">Demersal catches are taken in a spatially restricted area. This area already contains a number of area closures, and density of cod is very low </t>
  </si>
  <si>
    <t>ICES category 6 stock</t>
  </si>
  <si>
    <t>Knock-on effects for other species</t>
  </si>
  <si>
    <t xml:space="preserve">Issues regarding stock identity - merge with other depelted cod stock in 6.a </t>
  </si>
  <si>
    <t>European Commission, Council of Ministers</t>
  </si>
  <si>
    <t>Theoritically this could be done, but it would not be a responsible management measure</t>
  </si>
  <si>
    <t xml:space="preserve">Widely distributed - even more than cod - reduces the impact of the measure and will lower the CPUE for other target stocks </t>
  </si>
  <si>
    <t>Enhance size selctivity by the use of LED panels</t>
  </si>
  <si>
    <t xml:space="preserve">Studies ongoing </t>
  </si>
  <si>
    <t xml:space="preserve">NA </t>
  </si>
  <si>
    <t>Choke for donor MS</t>
  </si>
  <si>
    <t>Limited surplus quota available</t>
  </si>
  <si>
    <t>ICES 2017 advice indicates the stocks is above Btrigger, F is still to high . In 2015 the stocks is not within Safe Biological Limits</t>
  </si>
  <si>
    <t>Not applicable as full TAC is under utilised</t>
  </si>
  <si>
    <t xml:space="preserve">Biologically not applicable. </t>
  </si>
  <si>
    <t>May impact on relative stability.</t>
  </si>
  <si>
    <t xml:space="preserve">Inter area flexibility </t>
  </si>
  <si>
    <t>Flexibility between the two TAC stocks (assessed have been made for the whole Northern Shelf area)</t>
  </si>
  <si>
    <t>Short term losses possible, will depend on the  extent and trade offs with improvements in long term yield</t>
  </si>
  <si>
    <t>Potential losses of other speceis e.g. whiting</t>
  </si>
  <si>
    <t>Possible short-term fix in some fisheries</t>
  </si>
  <si>
    <t>Complex in practice, transfer and trading agrangments need to be agreed</t>
  </si>
  <si>
    <t>Swapping already takes place.  If the full top-up is granted, the deficit of certain MS could be compensated by surplus of other MS.</t>
  </si>
  <si>
    <t>Widely dispersed. Difficult to close areas with specific spatial or temporal aggregations</t>
  </si>
  <si>
    <t xml:space="preserve">Ineffective measure as saithe do not respond to square mesh panels unless inserted in the codend, this would have asignificnat negative impact on other catches e.g. haddock </t>
  </si>
  <si>
    <t xml:space="preserve">Possible short-term fix in some fisheries </t>
  </si>
  <si>
    <t>The assessment unit and the TAC areas do not match. Area 6, 4 and 3.a represent 1 assessment stock and area 5.b a separate</t>
  </si>
  <si>
    <t xml:space="preserve">Flexibility between the two TAC stocks </t>
  </si>
  <si>
    <t xml:space="preserve">Depending on catches in these other areas </t>
  </si>
  <si>
    <t xml:space="preserve">Target species </t>
  </si>
  <si>
    <t>Provides some flexibility, e.g. ANG/LEZ/HKE/HAD/POK</t>
  </si>
  <si>
    <t>Appropriate in Nephrops fisheries and mixed demersal fisheries where aggregations of juvenile whiting can be common. May also be appropriate in pelagic fisheries where whiting by-catch can be an issue</t>
  </si>
  <si>
    <t xml:space="preserve">Not appropriate in mixed demersal fisheries where catches of whiting are minimal and sporadic or in fisheries where discarding is generally of marketable fish and due to limited quota available (mainly IE). Would require additional resources at Member State level  </t>
  </si>
  <si>
    <t>Reduce catches of whiting with low impact on target species</t>
  </si>
  <si>
    <t>provide some flexibility e.g. NEP/HAD/LEZ/ANG/POK/HKE</t>
  </si>
  <si>
    <t>Stock not withing safe biological limits</t>
  </si>
  <si>
    <t xml:space="preserve">Issues regarding stock identity. Possible that new research suggests that the TAC area should be splits in different popualtions </t>
  </si>
  <si>
    <t xml:space="preserve">Due to the very high level of discarding, whiting has the potential to choke multiple fisheries and there are likely to be significant economic impacts across Member States. This would include pelagic fisheries, mixed demersal and Nephrops trawlers even with relatively small whiting bycatch.  However, available mitigation actions have the potential to reduce the impacts significantly. Improving selectivity provides the most potential to reduce the risk of choking  particularly in the nophrops fisheries. Increasing selectivity is likely to lead to losses in revenue from catches of whiting foregone. The use of avoidance measures as well de minimis may also address the problem. </t>
  </si>
  <si>
    <t>Displacement into other areas may have knock-on economic impacts on a range of fleets</t>
  </si>
  <si>
    <t xml:space="preserve">Enhance size selctivity, by adding LEDs on the panels </t>
  </si>
  <si>
    <t>ongoing research</t>
  </si>
  <si>
    <t xml:space="preserve">May be possible to identify areas where juvenile anglerfish are abundant </t>
  </si>
  <si>
    <t>Reduce unwanted bycatch in Nephrops fisheries using grids or seperator panels</t>
  </si>
  <si>
    <t>Regional Member States/EC</t>
  </si>
  <si>
    <t>May shift the choke problem to area 4</t>
  </si>
  <si>
    <t xml:space="preserve">Biologically applicable, </t>
  </si>
  <si>
    <t>Currently there is sufficent quota, so is a low risk choke species.</t>
  </si>
  <si>
    <t xml:space="preserve">Alternative management measures would be needed to control fishing mortality. </t>
  </si>
  <si>
    <t>May be biologically applicable.</t>
  </si>
  <si>
    <t xml:space="preserve">Stock is highly depleted and ICES has advised zero catch for the last number of years resulting in a zero TAC with a by-catch provision. This has not controled fishing mortality with the result that catches are well in excess of Fmsy catch advice. Under the LO this current management strategy is not compatable and will lead to multiple fisheries being closed early in the year. Selectivity and avoidance measures will not resolve the problem. Quota flexibilities and exemptions also provide very limited benefits. High risk of cod choking multiple fisheries with significant economic impacts for several MSs. </t>
  </si>
  <si>
    <t>Other then haddock there is no other stock with a separate TAC in 6.b</t>
  </si>
  <si>
    <t>In effect this is currently by-catch TAC</t>
  </si>
  <si>
    <t xml:space="preserve">May be possible </t>
  </si>
  <si>
    <r>
      <t xml:space="preserve">Currently there is sufficent quota to cover catches, so this is a low risk choke species.
Depending on how the stock evolves the risk of choking may increase if this creates an imbalance between catches and TAC. </t>
    </r>
    <r>
      <rPr>
        <b/>
        <sz val="18"/>
        <color rgb="FFFF0000"/>
        <rFont val="Calibri"/>
        <family val="2"/>
        <scheme val="minor"/>
      </rPr>
      <t xml:space="preserve"> </t>
    </r>
  </si>
  <si>
    <t>95% Bottom Trawls (TR1)</t>
  </si>
  <si>
    <t>5% Longlines</t>
  </si>
  <si>
    <t xml:space="preserve">Discard rate are well above DM levels that can be set. </t>
  </si>
  <si>
    <t xml:space="preserve">Little </t>
  </si>
  <si>
    <t>Limited quota may be available for swaps</t>
  </si>
  <si>
    <t>Widely dispersed and limited information on aggregations</t>
  </si>
  <si>
    <t>Could be combined with COD/HAD/POK</t>
  </si>
  <si>
    <t>alternative management measures are hard to define</t>
  </si>
  <si>
    <t>Provide some flexibility e.g. COD/HAD/POK</t>
  </si>
  <si>
    <t xml:space="preserve">Currently there is a large surplus of quota and therefore megrim are a low risk choke species. IE have been reliant on quota swaps in the past but with the amount of underused quota this should not present a problem. </t>
  </si>
  <si>
    <t>The TAC covers a big area</t>
  </si>
  <si>
    <t xml:space="preserve">Discard in fisheries is generally of marketable fish and due to limited quota available (mainly IE). Would require additional resources at Member State level  </t>
  </si>
  <si>
    <t>Options are limited but could be combined with HAD</t>
  </si>
  <si>
    <t>Possible given caught only as a by-catch</t>
  </si>
  <si>
    <t xml:space="preserve">Need alternative managemetn measures.  </t>
  </si>
  <si>
    <t>see haddcok: DR to high</t>
  </si>
  <si>
    <t xml:space="preserve">Current by-catch provisions associated with this TAC are incompatible with the LO. </t>
  </si>
  <si>
    <t>Carries a high risk to those species where the TAC would be removed. Dependant on implementation of alternative management measures</t>
  </si>
  <si>
    <t>Increased risk for these stocks.</t>
  </si>
  <si>
    <t xml:space="preserve">Anglerfish would appear to be a choke species for IE and UK. Other MS have sufficient quota to cover current catches. However, the deep sea regulation (EU 2016/2336) which restricts activities in deep sea fisheries may lead to displacement of effort into anglerfish fisheries with increased catches. The planned benchmark may move this into a ICES cat 1 species, which implies the stocks has to be managed according to MSY and the TAC may decrease. This may increase the risk of anglerfish as a choke species for other MS. Given the body shape options to improve selectivity are very limited without significant loss of other species. Avoidance measures also have limited benefit. Several MSs are relient on quota swaps. DM may partially help to reduce the risk of choking in particular in by-catch fisheries. Risk of residual issues for several MS without quota swaps as other available tools are not likely to reduce the risk of choking. </t>
  </si>
  <si>
    <t>Modification to the cover and cutawy trawls possible in TR2 fisheries, but will result in losses of saithe and whiting in TR1  fishery</t>
  </si>
  <si>
    <t xml:space="preserve">Currently haddock is under the LO and in 2016 the quota uplift prevented it being a choke species. However, it is likely that there will be an imbalance between catches and TAC in the future given the historically high variability in recruitement. Haddock represents a risk principally for UK and IE as well as NL and ES who have reported catches but no quota. There is potential to reduce the risk of choking through improvements in selectivity and avoidance measures. Quota flexibilities and the use of DM may also reduce the risk of choking. </t>
  </si>
  <si>
    <t xml:space="preserve">Currently haddock is under the LO and in 2016 the quota uplift prevented it being a choke species. However, there may be an imbalance between catches and TAC in the future given the historically high variability in recruitement. Haddock represents a risk principally for UK and IE. There is also an international fisheries undertaken by Russia which means that unregulated catches may impact on TACs of EU vessels. There is potential to reduce the risk of choking through improvements in selectivity and avoidance measures. Quota flexibilities may also reduce the risk of choking. 
 </t>
  </si>
  <si>
    <t xml:space="preserve">Under the Landing Obligation for trawls and seines </t>
  </si>
  <si>
    <t>Under the Landing Obligation for trawls, seines, pots, traps and creels</t>
  </si>
  <si>
    <t>Is mainly a by-catch in the anglerfish and squid fishery. Alternative to fishery being choked prematurely. Ongoing research to reduce juvenile catches</t>
  </si>
  <si>
    <t>Surplus quota available for swapping but reliant on MS needing quota having other species to swap for haddock</t>
  </si>
  <si>
    <t xml:space="preserve">Low risk for most MS, mainly caught as a by-catch species for EU fisheries. The TAC is under utilised and several MS have a large surplus of quota that could potentially be swapped to alleviate the risk of megrim choking fisheries.  This is reliant on MS with a deficit (BE and IR) having quota of other species to swap. </t>
  </si>
  <si>
    <t>Improve size selection of saithe</t>
  </si>
  <si>
    <t xml:space="preserve">Improve species selction of saithe in TR2 fisheires e.g. Clyde </t>
  </si>
  <si>
    <t xml:space="preserve">Saithe are highly likely to choke multiple fisheries (both targeting and catching saithe as a bycatch).  Available mitigation actions will not fully resolve the problem without significant economic impact on other fisheries. NL and ES have reported catches but no quota. Several MSs have a quota surplus that could be swapped. Inter area flexibility between area 6 and 4 may also reduce the risk of choking for some MSs, but may simply move the choke risk to area  4. </t>
  </si>
  <si>
    <t>Spawning and juvenile aggregations are known to some extent in this area so putting in place temporal or spatial closures may be an option. Feeding aggregations could be protected in pelagic fisheries.</t>
  </si>
  <si>
    <t>No scientific proof available at the moment. Possible impacts on relative stability</t>
  </si>
  <si>
    <r>
      <t>Union TAC + full uplift 26.25%</t>
    </r>
    <r>
      <rPr>
        <sz val="18"/>
        <rFont val="Calibri"/>
        <family val="2"/>
        <scheme val="minor"/>
      </rPr>
      <t xml:space="preserve"> </t>
    </r>
    <r>
      <rPr>
        <sz val="16"/>
        <rFont val="Calibri"/>
        <family val="2"/>
        <scheme val="minor"/>
      </rPr>
      <t>(ICES discard rate 2015)</t>
    </r>
  </si>
  <si>
    <r>
      <t xml:space="preserve">Low risk as a choke species. Discards are very low. Quota uptake is low for most MS, except for the UK (almost 100%) and there is a large surplus of quota that could be swapped. </t>
    </r>
    <r>
      <rPr>
        <b/>
        <sz val="18"/>
        <color rgb="FFFF0000"/>
        <rFont val="Calibri"/>
        <family val="2"/>
        <scheme val="minor"/>
      </rPr>
      <t>High survival exemption in place for Nephrops caught in pots, traps and creels in areas 6 and 7.</t>
    </r>
  </si>
  <si>
    <r>
      <t>Union TAC + full uplift 63%</t>
    </r>
    <r>
      <rPr>
        <sz val="18"/>
        <rFont val="Calibri"/>
        <family val="2"/>
        <scheme val="minor"/>
      </rPr>
      <t xml:space="preserve"> </t>
    </r>
    <r>
      <rPr>
        <sz val="16"/>
        <rFont val="Calibri"/>
        <family val="2"/>
        <scheme val="minor"/>
      </rPr>
      <t>(ICES discard rate 2015)</t>
    </r>
  </si>
  <si>
    <t xml:space="preserve">Most catches in targeted fishery </t>
  </si>
  <si>
    <t>Could work as in-year fix for the bycatches</t>
  </si>
  <si>
    <t>Total catches are so small that DM would be very limited. Not a long term solution</t>
  </si>
  <si>
    <r>
      <rPr>
        <b/>
        <sz val="12"/>
        <color theme="1"/>
        <rFont val="Calibri"/>
        <family val="2"/>
        <scheme val="minor"/>
      </rPr>
      <t xml:space="preserve">A. Avoidance actions: </t>
    </r>
    <r>
      <rPr>
        <sz val="12"/>
        <color theme="1"/>
        <rFont val="Calibri"/>
        <family val="2"/>
        <scheme val="minor"/>
      </rPr>
      <t xml:space="preserve">
• Closures of specific areas or depth ranges can be spatial, temporal (e.g. closure of spawning, nursery areas) or only restricted to certain gears. 
• Real-time closures to avoid certain hotspot areas of unwanted catch. 
• Real-time catch information shared among vessels to promote voluntary avoidance of certain 'hotspot' area would still be open for fishing and it would be the skipper's responsibility to decide whether it is advisable to fish in such an area.
</t>
    </r>
    <r>
      <rPr>
        <b/>
        <sz val="12"/>
        <color theme="1"/>
        <rFont val="Calibri"/>
        <family val="2"/>
        <scheme val="minor"/>
      </rPr>
      <t xml:space="preserve">B. Selectivity actions: 
</t>
    </r>
    <r>
      <rPr>
        <sz val="12"/>
        <color theme="1"/>
        <rFont val="Calibri"/>
        <family val="2"/>
        <scheme val="minor"/>
      </rPr>
      <t xml:space="preserve">Specific measures can be adopted by some fleets and there may be continuous scope for further improvements.
Selectivity devices are divided into two different categories: size and species selectivity measures. The former can be achieved by increasing the codend mesh size and/or installing escape panels. The latter refers to sorting devices, and trawl modifications. Knowledge of species specific behavioural responses can be used to increase gear selectivity for certain species, like the use of electric pulses or lights.  
</t>
    </r>
    <r>
      <rPr>
        <b/>
        <sz val="12"/>
        <color theme="1"/>
        <rFont val="Calibri"/>
        <family val="2"/>
        <scheme val="minor"/>
      </rPr>
      <t xml:space="preserve">C. Quota: 
</t>
    </r>
    <r>
      <rPr>
        <sz val="12"/>
        <color theme="1"/>
        <rFont val="Calibri"/>
        <family val="2"/>
        <scheme val="minor"/>
      </rPr>
      <t xml:space="preserve">TACs and quota setting measures that could contribute to the alleviation of choke situations:
1. Quota swaps and transfers. Swaps are already common practice between Member States, even without the landing obligation and these can play a role in dealing with choke situations, depending on the quota currency required to pay for the swaps and the incentives to make quota available. However, the analysis only shows that surplus quota is potentially available, it is up to the relevant MS to broker the deal. Some apparent surpluses could in fact be already used for swaps or other species and therefore wouldn't necessarily be available to reduce the risk for the identified species. 
2. Interspecies flexibility. This is possible if the non-target stock (which in this case would be a choke) is within safe biological limits (as defined in art 15 §8 and art 4 §18 of the Regulation (EU) 1380/2013).
3. Others Quota: Set a quota for “Other species”; Member States without quota could account for their unavoidable by-catch, as a percentage of the total TAC
4. By-catch Quota: Set a specific by-catch TAC as a percentage of the total TAC for targeted species
5. Remove TAC: Review the number and type of TACs, especially for mixed fisheries, (e.g. remove bycatch species from the TAC regime taking account that defining what constitutes a "bycatch" species is difficult as the species may be a bycatch for one Member State but a targeted fisheries for another).
6. Merge TAC regions.
</t>
    </r>
    <r>
      <rPr>
        <b/>
        <sz val="12"/>
        <color theme="1"/>
        <rFont val="Calibri"/>
        <family val="2"/>
        <scheme val="minor"/>
      </rPr>
      <t/>
    </r>
  </si>
  <si>
    <t xml:space="preserve">        Area 5, 6 and 7 - Tusk - All Gears </t>
  </si>
  <si>
    <t>100% Beam Trawls</t>
  </si>
  <si>
    <t>75% Bottom Trawls</t>
  </si>
  <si>
    <t>98% Longlines</t>
  </si>
  <si>
    <t>25% Longlines</t>
  </si>
  <si>
    <t>2% Bottom Trawls</t>
  </si>
  <si>
    <t xml:space="preserve">There is already a small bycatch quota allocated for MS without a quota to cover bycatch. </t>
  </si>
  <si>
    <t>Alternative management measures are hard to define</t>
  </si>
  <si>
    <t xml:space="preserve">Low risk for most MS, mainly caught as a by-catch species for EU fisheries. The TAC is under utilised and several MS have a surplus of quota that could potentially be swapped to alleviate the risk of tusk choking fisheries.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</si>
</sst>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8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b/>
      <sz val="14"/>
      <color rgb="FF008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sz val="13"/>
      <color theme="1"/>
      <name val="Calibri"/>
      <family val="2"/>
      <scheme val="minor"/>
    </font>
    <font>
      <b/>
      <sz val="10"/>
      <color rgb="FFFF0000"/>
      <name val="Calibri"/>
      <family val="2"/>
      <scheme val="minor"/>
    </font>
    <font>
      <b/>
      <sz val="10"/>
      <color rgb="FF00B050"/>
      <name val="Calibri"/>
      <family val="2"/>
      <scheme val="minor"/>
    </font>
    <font>
      <sz val="16"/>
      <color rgb="FFFF0000"/>
      <name val="Calibri"/>
      <family val="2"/>
      <scheme val="minor"/>
    </font>
    <font>
      <i/>
      <sz val="13"/>
      <color rgb="FF0070C0"/>
      <name val="Calibri"/>
      <family val="2"/>
      <scheme val="minor"/>
    </font>
    <font>
      <sz val="11"/>
      <color rgb="FF0070C0"/>
      <name val="Calibri"/>
      <family val="2"/>
      <scheme val="minor"/>
    </font>
    <font>
      <b/>
      <sz val="18"/>
      <name val="Calibri"/>
      <family val="2"/>
      <scheme val="minor"/>
    </font>
    <font>
      <sz val="18"/>
      <color rgb="FFFF0000"/>
      <name val="Calibri"/>
      <family val="2"/>
      <scheme val="minor"/>
    </font>
    <font>
      <sz val="16"/>
      <color rgb="FF000000"/>
      <name val="Calibri"/>
      <family val="2"/>
      <scheme val="minor"/>
    </font>
    <font>
      <u/>
      <sz val="12"/>
      <color theme="10"/>
      <name val="Calibri"/>
      <family val="2"/>
      <scheme val="minor"/>
    </font>
    <font>
      <u/>
      <sz val="12"/>
      <color theme="11"/>
      <name val="Calibri"/>
      <family val="2"/>
      <scheme val="minor"/>
    </font>
    <font>
      <b/>
      <sz val="13"/>
      <name val="Calibri"/>
      <family val="2"/>
      <scheme val="minor"/>
    </font>
    <font>
      <sz val="18"/>
      <color theme="1"/>
      <name val="Calibri"/>
      <family val="2"/>
      <scheme val="minor"/>
    </font>
    <font>
      <b/>
      <sz val="16"/>
      <name val="Calibri"/>
      <family val="2"/>
      <scheme val="minor"/>
    </font>
    <font>
      <b/>
      <sz val="16"/>
      <color theme="1"/>
      <name val="Calibri"/>
      <family val="2"/>
      <scheme val="minor"/>
    </font>
    <font>
      <b/>
      <sz val="20"/>
      <name val="Calibri"/>
      <family val="2"/>
      <scheme val="minor"/>
    </font>
    <font>
      <sz val="18"/>
      <name val="Calibri"/>
      <family val="2"/>
      <scheme val="minor"/>
    </font>
    <font>
      <sz val="20"/>
      <name val="Calibri"/>
      <family val="2"/>
      <scheme val="minor"/>
    </font>
    <font>
      <b/>
      <sz val="20"/>
      <color theme="1"/>
      <name val="Calibri"/>
      <family val="2"/>
      <scheme val="minor"/>
    </font>
    <font>
      <i/>
      <sz val="16"/>
      <color rgb="FF0070C0"/>
      <name val="Calibri"/>
      <family val="2"/>
      <scheme val="minor"/>
    </font>
    <font>
      <b/>
      <sz val="26"/>
      <color theme="1"/>
      <name val="Calibri"/>
      <family val="2"/>
      <scheme val="minor"/>
    </font>
    <font>
      <b/>
      <sz val="36"/>
      <color theme="1"/>
      <name val="Calibri"/>
      <family val="2"/>
      <scheme val="minor"/>
    </font>
    <font>
      <b/>
      <i/>
      <sz val="16"/>
      <color theme="1"/>
      <name val="Calibri"/>
      <family val="2"/>
      <scheme val="minor"/>
    </font>
    <font>
      <b/>
      <sz val="13"/>
      <color rgb="FFFF0000"/>
      <name val="Calibri"/>
      <family val="2"/>
      <scheme val="minor"/>
    </font>
    <font>
      <sz val="9"/>
      <color indexed="81"/>
      <name val="Tahoma"/>
      <family val="2"/>
    </font>
    <font>
      <b/>
      <sz val="9"/>
      <color indexed="81"/>
      <name val="Tahoma"/>
      <family val="2"/>
    </font>
    <font>
      <b/>
      <sz val="18"/>
      <color rgb="FFFF0000"/>
      <name val="Calibri"/>
      <family val="2"/>
      <scheme val="minor"/>
    </font>
    <font>
      <sz val="16"/>
      <color theme="1"/>
      <name val="Calibri"/>
      <family val="2"/>
      <scheme val="minor"/>
    </font>
    <font>
      <sz val="16"/>
      <color rgb="FF00B050"/>
      <name val="Calibri"/>
      <family val="2"/>
      <scheme val="minor"/>
    </font>
    <font>
      <sz val="16"/>
      <name val="Calibri"/>
      <family val="2"/>
      <scheme val="minor"/>
    </font>
    <font>
      <sz val="14"/>
      <color indexed="81"/>
      <name val="Tahoma"/>
      <family val="2"/>
    </font>
    <font>
      <b/>
      <sz val="22"/>
      <color theme="1"/>
      <name val="Calibri"/>
      <family val="2"/>
      <scheme val="minor"/>
    </font>
    <font>
      <b/>
      <sz val="20"/>
      <color rgb="FFFF0000"/>
      <name val="Calibri"/>
      <family val="2"/>
      <scheme val="minor"/>
    </font>
    <font>
      <sz val="20"/>
      <color theme="1"/>
      <name val="Calibri"/>
      <family val="2"/>
      <scheme val="minor"/>
    </font>
    <font>
      <b/>
      <sz val="12"/>
      <color theme="1"/>
      <name val="Calibri"/>
      <family val="2"/>
      <scheme val="minor"/>
    </font>
    <font>
      <b/>
      <sz val="28"/>
      <color theme="1"/>
      <name val="Calibri"/>
      <family val="2"/>
      <scheme val="minor"/>
    </font>
    <font>
      <sz val="26"/>
      <color theme="1"/>
      <name val="Calibri"/>
      <family val="2"/>
      <scheme val="minor"/>
    </font>
    <font>
      <b/>
      <sz val="12"/>
      <color rgb="FFFF0000"/>
      <name val="Calibri"/>
      <family val="2"/>
      <scheme val="minor"/>
    </font>
    <font>
      <i/>
      <sz val="18"/>
      <color theme="1"/>
      <name val="Calibri"/>
      <family val="2"/>
      <scheme val="minor"/>
    </font>
    <font>
      <i/>
      <sz val="18"/>
      <name val="Calibri"/>
      <family val="2"/>
      <scheme val="minor"/>
    </font>
    <font>
      <i/>
      <sz val="12"/>
      <color theme="1"/>
      <name val="Calibri"/>
      <family val="2"/>
      <scheme val="minor"/>
    </font>
    <font>
      <i/>
      <sz val="20"/>
      <name val="Calibri"/>
      <family val="2"/>
      <scheme val="minor"/>
    </font>
    <font>
      <sz val="12"/>
      <color theme="0" tint="-0.34998626667073579"/>
      <name val="Calibri"/>
      <family val="2"/>
      <scheme val="minor"/>
    </font>
    <font>
      <sz val="12"/>
      <color theme="1"/>
      <name val="Calibri"/>
      <family val="2"/>
      <scheme val="minor"/>
    </font>
    <font>
      <sz val="14"/>
      <name val="Calibri"/>
      <family val="2"/>
      <scheme val="minor"/>
    </font>
    <font>
      <sz val="14"/>
      <color theme="1"/>
      <name val="Calibri"/>
      <family val="2"/>
      <scheme val="minor"/>
    </font>
    <font>
      <b/>
      <sz val="16"/>
      <color rgb="FFFF0000"/>
      <name val="Calibri"/>
      <family val="2"/>
      <scheme val="minor"/>
    </font>
    <font>
      <sz val="12"/>
      <name val="Calibri"/>
      <family val="2"/>
      <scheme val="minor"/>
    </font>
    <font>
      <b/>
      <sz val="24"/>
      <color theme="1"/>
      <name val="Calibri"/>
      <family val="2"/>
      <scheme val="minor"/>
    </font>
    <font>
      <sz val="20"/>
      <color indexed="81"/>
      <name val="Tahoma"/>
      <family val="2"/>
    </font>
    <font>
      <sz val="16"/>
      <color indexed="81"/>
      <name val="Tahoma"/>
      <family val="2"/>
    </font>
    <font>
      <b/>
      <sz val="20"/>
      <color rgb="FFFF00FF"/>
      <name val="Calibri"/>
      <family val="2"/>
      <scheme val="minor"/>
    </font>
    <font>
      <b/>
      <sz val="20"/>
      <color indexed="81"/>
      <name val="Tahoma"/>
      <family val="2"/>
    </font>
    <font>
      <sz val="20"/>
      <color rgb="FFFF00FF"/>
      <name val="Calibri"/>
      <family val="2"/>
      <scheme val="minor"/>
    </font>
    <font>
      <sz val="12"/>
      <color rgb="FFFF00FF"/>
      <name val="Calibri"/>
      <family val="2"/>
      <scheme val="minor"/>
    </font>
    <font>
      <sz val="11"/>
      <color rgb="FFFF0000"/>
      <name val="Calibri"/>
      <family val="2"/>
      <scheme val="minor"/>
    </font>
    <font>
      <sz val="12"/>
      <color rgb="FFFF0000"/>
      <name val="Calibri"/>
      <family val="2"/>
      <scheme val="minor"/>
    </font>
    <font>
      <b/>
      <sz val="24"/>
      <name val="Calibri"/>
      <family val="2"/>
      <scheme val="minor"/>
    </font>
    <font>
      <sz val="14"/>
      <color rgb="FFFF0000"/>
      <name val="Calibri"/>
      <family val="2"/>
      <scheme val="minor"/>
    </font>
    <font>
      <b/>
      <sz val="11"/>
      <name val="Calibri"/>
      <family val="2"/>
      <scheme val="minor"/>
    </font>
    <font>
      <sz val="13"/>
      <name val="Calibri"/>
      <family val="2"/>
      <scheme val="minor"/>
    </font>
    <font>
      <b/>
      <sz val="1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4FDBB"/>
        <bgColor indexed="64"/>
      </patternFill>
    </fill>
    <fill>
      <patternFill patternType="solid">
        <fgColor theme="4" tint="0.79998168889431442"/>
        <bgColor indexed="64"/>
      </patternFill>
    </fill>
  </fills>
  <borders count="33">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top style="thin">
        <color auto="1"/>
      </top>
      <bottom/>
      <diagonal/>
    </border>
    <border>
      <left style="thin">
        <color auto="1"/>
      </left>
      <right style="thin">
        <color auto="1"/>
      </right>
      <top/>
      <bottom style="medium">
        <color indexed="64"/>
      </bottom>
      <diagonal/>
    </border>
    <border>
      <left style="medium">
        <color auto="1"/>
      </left>
      <right/>
      <top style="thin">
        <color auto="1"/>
      </top>
      <bottom/>
      <diagonal/>
    </border>
    <border>
      <left style="thin">
        <color auto="1"/>
      </left>
      <right style="thin">
        <color auto="1"/>
      </right>
      <top style="medium">
        <color indexed="64"/>
      </top>
      <bottom/>
      <diagonal/>
    </border>
    <border>
      <left style="medium">
        <color auto="1"/>
      </left>
      <right/>
      <top/>
      <bottom/>
      <diagonal/>
    </border>
    <border>
      <left/>
      <right style="thin">
        <color auto="1"/>
      </right>
      <top style="thin">
        <color auto="1"/>
      </top>
      <bottom style="medium">
        <color indexed="64"/>
      </bottom>
      <diagonal/>
    </border>
    <border>
      <left style="thin">
        <color auto="1"/>
      </left>
      <right style="thin">
        <color auto="1"/>
      </right>
      <top/>
      <bottom/>
      <diagonal/>
    </border>
  </borders>
  <cellStyleXfs count="23">
    <xf numFmtId="0" fontId="0"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2" fillId="0" borderId="0"/>
    <xf numFmtId="9" fontId="63" fillId="0" borderId="0" applyFont="0" applyFill="0" applyBorder="0" applyAlignment="0" applyProtection="0"/>
    <xf numFmtId="0" fontId="11" fillId="0" borderId="0"/>
    <xf numFmtId="43" fontId="63" fillId="0" borderId="0" applyFont="0" applyFill="0" applyBorder="0" applyAlignment="0" applyProtection="0"/>
  </cellStyleXfs>
  <cellXfs count="358">
    <xf numFmtId="0" fontId="0" fillId="0" borderId="0" xfId="0"/>
    <xf numFmtId="0" fontId="0" fillId="4" borderId="0" xfId="0" applyFill="1"/>
    <xf numFmtId="0" fontId="0" fillId="0" borderId="8" xfId="0" applyBorder="1" applyAlignment="1">
      <alignment vertical="center"/>
    </xf>
    <xf numFmtId="0" fontId="18" fillId="3" borderId="8" xfId="0" applyFont="1" applyFill="1" applyBorder="1" applyAlignment="1">
      <alignment horizontal="center" vertical="center"/>
    </xf>
    <xf numFmtId="0" fontId="20"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0" xfId="0" applyFill="1" applyBorder="1" applyAlignment="1">
      <alignment vertical="center"/>
    </xf>
    <xf numFmtId="0" fontId="21" fillId="4" borderId="0" xfId="0" applyFont="1" applyFill="1" applyBorder="1" applyAlignment="1">
      <alignment horizontal="center" vertical="center"/>
    </xf>
    <xf numFmtId="0" fontId="20" fillId="4" borderId="0" xfId="0" applyFont="1" applyFill="1" applyAlignment="1">
      <alignment vertical="center"/>
    </xf>
    <xf numFmtId="0" fontId="22"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0" fillId="4" borderId="6" xfId="0" applyFill="1" applyBorder="1" applyAlignment="1">
      <alignment vertical="center"/>
    </xf>
    <xf numFmtId="0" fontId="20" fillId="4" borderId="10" xfId="0" applyFont="1" applyFill="1" applyBorder="1" applyAlignment="1">
      <alignment vertical="center"/>
    </xf>
    <xf numFmtId="0" fontId="20" fillId="4" borderId="8" xfId="0" applyFont="1" applyFill="1" applyBorder="1" applyAlignment="1">
      <alignment vertical="center"/>
    </xf>
    <xf numFmtId="0" fontId="0" fillId="3" borderId="8" xfId="0" applyFill="1" applyBorder="1" applyAlignment="1">
      <alignment horizontal="center" vertical="center"/>
    </xf>
    <xf numFmtId="0" fontId="23" fillId="4" borderId="0" xfId="0" applyFont="1" applyFill="1" applyBorder="1" applyAlignment="1">
      <alignment horizontal="center" vertical="center"/>
    </xf>
    <xf numFmtId="0" fontId="0" fillId="4" borderId="0" xfId="0" applyFill="1" applyAlignment="1">
      <alignment vertical="center"/>
    </xf>
    <xf numFmtId="0" fontId="25" fillId="0" borderId="8" xfId="0" applyFont="1" applyBorder="1" applyAlignment="1">
      <alignment vertical="center" wrapText="1"/>
    </xf>
    <xf numFmtId="0" fontId="26" fillId="4" borderId="0" xfId="0" applyFont="1" applyFill="1" applyBorder="1"/>
    <xf numFmtId="0" fontId="27" fillId="4" borderId="0" xfId="0" applyFont="1" applyFill="1" applyBorder="1"/>
    <xf numFmtId="0" fontId="18" fillId="3" borderId="7" xfId="0" applyFont="1" applyFill="1" applyBorder="1" applyAlignment="1">
      <alignment horizontal="center" vertical="center"/>
    </xf>
    <xf numFmtId="0" fontId="0" fillId="4" borderId="14" xfId="0" applyFill="1" applyBorder="1"/>
    <xf numFmtId="0" fontId="0" fillId="4" borderId="14" xfId="0" applyFill="1" applyBorder="1" applyAlignment="1">
      <alignment vertical="center"/>
    </xf>
    <xf numFmtId="0" fontId="20" fillId="4" borderId="8" xfId="0" applyFont="1" applyFill="1" applyBorder="1" applyAlignment="1">
      <alignment vertical="center" wrapText="1"/>
    </xf>
    <xf numFmtId="0" fontId="24" fillId="4" borderId="8" xfId="0" applyFont="1" applyFill="1" applyBorder="1" applyAlignment="1">
      <alignment vertical="center" wrapText="1"/>
    </xf>
    <xf numFmtId="0" fontId="31" fillId="4" borderId="10" xfId="0" applyFont="1" applyFill="1" applyBorder="1" applyAlignment="1">
      <alignment vertical="center"/>
    </xf>
    <xf numFmtId="0" fontId="31" fillId="4" borderId="12" xfId="0" applyFont="1" applyFill="1" applyBorder="1" applyAlignment="1">
      <alignment vertical="center"/>
    </xf>
    <xf numFmtId="0" fontId="31" fillId="4" borderId="8" xfId="0" applyFont="1" applyFill="1" applyBorder="1" applyAlignment="1">
      <alignment vertical="center"/>
    </xf>
    <xf numFmtId="0" fontId="18" fillId="3" borderId="9" xfId="0" applyFont="1" applyFill="1" applyBorder="1" applyAlignment="1">
      <alignment horizontal="center" vertical="center"/>
    </xf>
    <xf numFmtId="0" fontId="0" fillId="3" borderId="9" xfId="0" applyFill="1" applyBorder="1" applyAlignment="1">
      <alignment horizontal="center" vertical="center"/>
    </xf>
    <xf numFmtId="0" fontId="18" fillId="3" borderId="16" xfId="0" applyFont="1"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15" fillId="4" borderId="16" xfId="0" applyFont="1" applyFill="1" applyBorder="1" applyAlignment="1">
      <alignment vertical="center" wrapText="1"/>
    </xf>
    <xf numFmtId="0" fontId="15" fillId="4" borderId="16" xfId="0" applyFont="1" applyFill="1" applyBorder="1" applyAlignment="1">
      <alignment vertical="center"/>
    </xf>
    <xf numFmtId="0" fontId="31" fillId="4" borderId="18" xfId="0" applyFont="1" applyFill="1" applyBorder="1" applyAlignment="1">
      <alignment vertical="center"/>
    </xf>
    <xf numFmtId="0" fontId="14" fillId="4" borderId="0" xfId="0" applyFont="1" applyFill="1" applyBorder="1" applyAlignment="1">
      <alignment horizontal="center" vertical="top" wrapText="1"/>
    </xf>
    <xf numFmtId="0" fontId="20" fillId="4" borderId="19" xfId="0" applyFont="1" applyFill="1" applyBorder="1" applyAlignment="1">
      <alignment vertical="center"/>
    </xf>
    <xf numFmtId="0" fontId="20" fillId="4" borderId="7" xfId="0" applyFont="1" applyFill="1" applyBorder="1" applyAlignment="1">
      <alignment vertical="center"/>
    </xf>
    <xf numFmtId="0" fontId="15" fillId="4" borderId="8" xfId="0" applyFont="1" applyFill="1" applyBorder="1" applyAlignment="1">
      <alignment vertical="center"/>
    </xf>
    <xf numFmtId="0" fontId="33" fillId="3" borderId="2" xfId="0" applyFont="1" applyFill="1" applyBorder="1" applyAlignment="1">
      <alignment horizontal="center" vertical="center" wrapText="1"/>
    </xf>
    <xf numFmtId="0" fontId="34" fillId="4" borderId="8" xfId="0" applyFont="1" applyFill="1" applyBorder="1" applyAlignment="1">
      <alignment vertical="center"/>
    </xf>
    <xf numFmtId="0" fontId="17" fillId="5" borderId="8"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0" xfId="0" applyFont="1" applyFill="1" applyBorder="1" applyAlignment="1">
      <alignment horizontal="center" vertical="center"/>
    </xf>
    <xf numFmtId="0" fontId="13" fillId="4" borderId="0" xfId="0" applyFont="1" applyFill="1" applyBorder="1" applyAlignment="1">
      <alignment vertical="center"/>
    </xf>
    <xf numFmtId="0" fontId="35" fillId="4" borderId="0" xfId="0" applyFont="1" applyFill="1" applyBorder="1" applyAlignment="1">
      <alignment horizontal="center" vertical="center" wrapText="1"/>
    </xf>
    <xf numFmtId="0" fontId="19" fillId="4" borderId="0" xfId="0" applyFont="1" applyFill="1" applyBorder="1" applyAlignment="1">
      <alignment horizontal="center" vertical="center"/>
    </xf>
    <xf numFmtId="0" fontId="26" fillId="4" borderId="0" xfId="0" applyFont="1" applyFill="1" applyBorder="1" applyAlignment="1">
      <alignment horizontal="center" vertical="center" wrapText="1"/>
    </xf>
    <xf numFmtId="0" fontId="35" fillId="3" borderId="1" xfId="0" applyFont="1" applyFill="1" applyBorder="1" applyAlignment="1">
      <alignment vertical="center" wrapText="1"/>
    </xf>
    <xf numFmtId="0" fontId="32" fillId="4" borderId="8" xfId="0" applyFont="1" applyFill="1" applyBorder="1" applyAlignment="1">
      <alignment horizontal="center" vertical="center"/>
    </xf>
    <xf numFmtId="0" fontId="36" fillId="4" borderId="8" xfId="0" applyFont="1" applyFill="1" applyBorder="1" applyAlignment="1">
      <alignment horizontal="center" vertical="center" wrapText="1"/>
    </xf>
    <xf numFmtId="0" fontId="19" fillId="3" borderId="20" xfId="0" applyFont="1" applyFill="1" applyBorder="1" applyAlignment="1">
      <alignment horizontal="center" vertical="center"/>
    </xf>
    <xf numFmtId="0" fontId="35" fillId="4" borderId="3" xfId="0" applyFont="1" applyFill="1" applyBorder="1" applyAlignment="1">
      <alignment vertical="center" wrapText="1"/>
    </xf>
    <xf numFmtId="0" fontId="33" fillId="4" borderId="7" xfId="0" applyFont="1" applyFill="1" applyBorder="1" applyAlignment="1">
      <alignment vertical="center"/>
    </xf>
    <xf numFmtId="0" fontId="33" fillId="4" borderId="7" xfId="0" applyFont="1" applyFill="1" applyBorder="1" applyAlignment="1">
      <alignment vertical="center" wrapText="1"/>
    </xf>
    <xf numFmtId="0" fontId="33" fillId="4" borderId="12" xfId="0" applyFont="1" applyFill="1" applyBorder="1" applyAlignment="1">
      <alignment vertical="center"/>
    </xf>
    <xf numFmtId="0" fontId="39" fillId="4" borderId="8" xfId="0" applyFont="1" applyFill="1" applyBorder="1" applyAlignment="1">
      <alignment vertical="center" wrapText="1"/>
    </xf>
    <xf numFmtId="0" fontId="34" fillId="4" borderId="10" xfId="0" applyFont="1" applyFill="1" applyBorder="1" applyAlignment="1">
      <alignment vertical="center"/>
    </xf>
    <xf numFmtId="0" fontId="34" fillId="4" borderId="10" xfId="0" applyFont="1" applyFill="1" applyBorder="1" applyAlignment="1">
      <alignment vertical="center" wrapText="1"/>
    </xf>
    <xf numFmtId="0" fontId="34" fillId="4" borderId="8" xfId="0" applyFont="1" applyFill="1" applyBorder="1" applyAlignment="1">
      <alignment vertical="center" wrapText="1"/>
    </xf>
    <xf numFmtId="0" fontId="34" fillId="4" borderId="20" xfId="0" applyFont="1" applyFill="1" applyBorder="1" applyAlignment="1">
      <alignment horizontal="center" vertical="center"/>
    </xf>
    <xf numFmtId="0" fontId="42" fillId="4" borderId="8" xfId="0" applyFont="1" applyFill="1" applyBorder="1" applyAlignment="1">
      <alignment vertical="center"/>
    </xf>
    <xf numFmtId="0" fontId="35" fillId="3" borderId="1" xfId="0" applyFont="1" applyFill="1" applyBorder="1" applyAlignment="1">
      <alignment horizontal="center" vertical="center" wrapText="1"/>
    </xf>
    <xf numFmtId="0" fontId="13" fillId="4" borderId="4" xfId="0" applyFont="1" applyFill="1" applyBorder="1" applyAlignment="1">
      <alignment vertical="center"/>
    </xf>
    <xf numFmtId="1" fontId="36" fillId="4" borderId="8" xfId="0" applyNumberFormat="1" applyFont="1" applyFill="1" applyBorder="1" applyAlignment="1">
      <alignment horizontal="center" vertical="center" wrapText="1"/>
    </xf>
    <xf numFmtId="0" fontId="0" fillId="4" borderId="8" xfId="0" applyFill="1" applyBorder="1"/>
    <xf numFmtId="0" fontId="47" fillId="4" borderId="0" xfId="0" applyFont="1" applyFill="1" applyAlignment="1">
      <alignment vertical="center"/>
    </xf>
    <xf numFmtId="0" fontId="23" fillId="4" borderId="0" xfId="0" applyFont="1" applyFill="1" applyBorder="1" applyAlignment="1">
      <alignment vertical="center"/>
    </xf>
    <xf numFmtId="0" fontId="48" fillId="4" borderId="0" xfId="0" applyFont="1" applyFill="1" applyAlignment="1">
      <alignment vertical="center"/>
    </xf>
    <xf numFmtId="0" fontId="52" fillId="4" borderId="14" xfId="0" applyFont="1" applyFill="1" applyBorder="1" applyAlignment="1">
      <alignment horizontal="center" vertical="center"/>
    </xf>
    <xf numFmtId="0" fontId="53" fillId="4" borderId="0" xfId="0" applyFont="1" applyFill="1"/>
    <xf numFmtId="0" fontId="47" fillId="4" borderId="0" xfId="0" applyFont="1" applyFill="1"/>
    <xf numFmtId="0" fontId="35" fillId="4" borderId="8"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34" fillId="8" borderId="8" xfId="0" applyFont="1" applyFill="1" applyBorder="1" applyAlignment="1">
      <alignment horizontal="center" vertical="center"/>
    </xf>
    <xf numFmtId="0" fontId="35" fillId="8" borderId="8" xfId="0" applyFont="1" applyFill="1" applyBorder="1" applyAlignment="1">
      <alignment horizontal="center" vertical="center" wrapText="1"/>
    </xf>
    <xf numFmtId="0" fontId="38" fillId="4" borderId="20" xfId="0" applyFont="1" applyFill="1" applyBorder="1" applyAlignment="1">
      <alignment horizontal="center"/>
    </xf>
    <xf numFmtId="0" fontId="33" fillId="4" borderId="0" xfId="0" applyFont="1" applyFill="1" applyBorder="1" applyAlignment="1">
      <alignment vertical="center"/>
    </xf>
    <xf numFmtId="0" fontId="51" fillId="4" borderId="3" xfId="0" applyFont="1" applyFill="1" applyBorder="1" applyAlignment="1">
      <alignment horizontal="center" vertical="center"/>
    </xf>
    <xf numFmtId="0" fontId="33" fillId="4" borderId="15" xfId="0" applyFont="1" applyFill="1" applyBorder="1" applyAlignment="1">
      <alignment vertical="center"/>
    </xf>
    <xf numFmtId="0" fontId="33" fillId="3" borderId="24" xfId="0" applyFont="1" applyFill="1" applyBorder="1" applyAlignment="1">
      <alignment horizontal="center" vertical="center" wrapText="1"/>
    </xf>
    <xf numFmtId="0" fontId="55"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vertical="top"/>
    </xf>
    <xf numFmtId="0" fontId="0" fillId="9" borderId="0" xfId="0" applyFill="1" applyAlignment="1">
      <alignment vertical="top" wrapText="1"/>
    </xf>
    <xf numFmtId="0" fontId="0" fillId="4" borderId="0" xfId="0" applyFill="1" applyAlignment="1">
      <alignment vertical="top" wrapText="1"/>
    </xf>
    <xf numFmtId="1" fontId="32" fillId="4" borderId="8" xfId="0" applyNumberFormat="1" applyFont="1" applyFill="1" applyBorder="1" applyAlignment="1">
      <alignment horizontal="center" vertical="center"/>
    </xf>
    <xf numFmtId="1" fontId="32" fillId="2" borderId="8" xfId="0" applyNumberFormat="1" applyFont="1" applyFill="1" applyBorder="1" applyAlignment="1">
      <alignment horizontal="center" vertical="center"/>
    </xf>
    <xf numFmtId="1" fontId="26" fillId="4" borderId="0" xfId="0" applyNumberFormat="1" applyFont="1" applyFill="1" applyBorder="1" applyAlignment="1">
      <alignment horizontal="center" vertical="center" wrapText="1"/>
    </xf>
    <xf numFmtId="0" fontId="58" fillId="4" borderId="8" xfId="0" applyFont="1" applyFill="1" applyBorder="1" applyAlignment="1">
      <alignment horizontal="center" vertical="center"/>
    </xf>
    <xf numFmtId="1" fontId="58" fillId="4" borderId="8" xfId="0" applyNumberFormat="1" applyFont="1" applyFill="1" applyBorder="1" applyAlignment="1">
      <alignment horizontal="center" vertical="center"/>
    </xf>
    <xf numFmtId="1" fontId="58" fillId="2" borderId="8" xfId="0" applyNumberFormat="1" applyFont="1" applyFill="1" applyBorder="1" applyAlignment="1">
      <alignment horizontal="center" vertical="center"/>
    </xf>
    <xf numFmtId="0" fontId="59" fillId="4" borderId="8" xfId="0" applyFont="1" applyFill="1" applyBorder="1" applyAlignment="1">
      <alignment horizontal="center" vertical="center" wrapText="1"/>
    </xf>
    <xf numFmtId="1" fontId="0" fillId="4" borderId="0" xfId="0" applyNumberFormat="1" applyFill="1"/>
    <xf numFmtId="1" fontId="38" fillId="4" borderId="8" xfId="0" applyNumberFormat="1" applyFont="1" applyFill="1" applyBorder="1" applyAlignment="1">
      <alignment horizontal="center" vertical="center"/>
    </xf>
    <xf numFmtId="1" fontId="52" fillId="4" borderId="8" xfId="0" applyNumberFormat="1" applyFont="1" applyFill="1" applyBorder="1" applyAlignment="1">
      <alignment horizontal="center" vertical="center"/>
    </xf>
    <xf numFmtId="1" fontId="36" fillId="0" borderId="8" xfId="0" applyNumberFormat="1" applyFont="1" applyFill="1" applyBorder="1" applyAlignment="1">
      <alignment horizontal="center" vertical="center" wrapText="1"/>
    </xf>
    <xf numFmtId="1" fontId="59" fillId="0" borderId="8" xfId="0" applyNumberFormat="1" applyFont="1" applyFill="1" applyBorder="1" applyAlignment="1">
      <alignment horizontal="center" vertical="center" wrapText="1"/>
    </xf>
    <xf numFmtId="0" fontId="0" fillId="0" borderId="0" xfId="0" applyFill="1"/>
    <xf numFmtId="2" fontId="32" fillId="4" borderId="8" xfId="0" applyNumberFormat="1" applyFont="1" applyFill="1" applyBorder="1" applyAlignment="1">
      <alignment horizontal="center" vertical="center"/>
    </xf>
    <xf numFmtId="0" fontId="43" fillId="4" borderId="7" xfId="0" applyFont="1" applyFill="1" applyBorder="1" applyAlignment="1">
      <alignment horizontal="center" vertical="center" wrapText="1"/>
    </xf>
    <xf numFmtId="0" fontId="43" fillId="7" borderId="13" xfId="0" applyFont="1" applyFill="1" applyBorder="1" applyAlignment="1">
      <alignment vertical="center" wrapText="1"/>
    </xf>
    <xf numFmtId="0" fontId="0" fillId="7" borderId="1" xfId="0" applyFill="1" applyBorder="1"/>
    <xf numFmtId="0" fontId="0" fillId="7" borderId="25" xfId="0" applyFill="1" applyBorder="1"/>
    <xf numFmtId="0" fontId="15" fillId="7" borderId="17" xfId="0" applyFont="1" applyFill="1" applyBorder="1" applyAlignment="1">
      <alignment horizontal="center" vertical="center"/>
    </xf>
    <xf numFmtId="0" fontId="15" fillId="7" borderId="13" xfId="0" applyFont="1" applyFill="1" applyBorder="1" applyAlignment="1">
      <alignment horizontal="center" vertical="center"/>
    </xf>
    <xf numFmtId="0" fontId="28" fillId="7" borderId="17" xfId="0" applyFont="1" applyFill="1" applyBorder="1" applyAlignment="1">
      <alignment wrapText="1"/>
    </xf>
    <xf numFmtId="0" fontId="41" fillId="2" borderId="0" xfId="0" applyFont="1" applyFill="1" applyAlignment="1">
      <alignment vertical="center"/>
    </xf>
    <xf numFmtId="0" fontId="13" fillId="2" borderId="0" xfId="0" applyFont="1" applyFill="1" applyAlignment="1">
      <alignment vertical="center"/>
    </xf>
    <xf numFmtId="0" fontId="21" fillId="4" borderId="26" xfId="0" applyFont="1" applyFill="1" applyBorder="1" applyAlignment="1">
      <alignment horizontal="center" vertical="center"/>
    </xf>
    <xf numFmtId="0" fontId="22" fillId="4" borderId="6" xfId="0" applyFont="1" applyFill="1" applyBorder="1" applyAlignment="1">
      <alignment horizontal="center" vertical="center"/>
    </xf>
    <xf numFmtId="0" fontId="17" fillId="5" borderId="19" xfId="0" applyFont="1" applyFill="1" applyBorder="1" applyAlignment="1">
      <alignment horizontal="center" vertical="center"/>
    </xf>
    <xf numFmtId="0" fontId="16" fillId="5" borderId="26" xfId="0" applyFont="1" applyFill="1" applyBorder="1" applyAlignment="1">
      <alignment horizontal="center" vertical="center"/>
    </xf>
    <xf numFmtId="0" fontId="15" fillId="4" borderId="3" xfId="0" applyFont="1" applyFill="1" applyBorder="1" applyAlignment="1">
      <alignment horizontal="center" vertical="center"/>
    </xf>
    <xf numFmtId="0" fontId="21" fillId="4" borderId="6" xfId="0" applyFont="1" applyFill="1" applyBorder="1" applyAlignment="1">
      <alignment horizontal="center" vertical="center"/>
    </xf>
    <xf numFmtId="0" fontId="0" fillId="4" borderId="26" xfId="0" applyFill="1" applyBorder="1" applyAlignment="1">
      <alignment vertical="center"/>
    </xf>
    <xf numFmtId="0" fontId="26" fillId="7" borderId="17" xfId="0" applyFont="1" applyFill="1" applyBorder="1" applyAlignment="1">
      <alignment horizontal="center" vertical="center" wrapText="1"/>
    </xf>
    <xf numFmtId="0" fontId="56" fillId="4" borderId="0" xfId="0" applyFont="1" applyFill="1"/>
    <xf numFmtId="0" fontId="13" fillId="4" borderId="0" xfId="0" applyFont="1" applyFill="1" applyAlignment="1">
      <alignment vertical="center"/>
    </xf>
    <xf numFmtId="0" fontId="0" fillId="4" borderId="0" xfId="0" applyFill="1" applyAlignment="1">
      <alignment vertical="top"/>
    </xf>
    <xf numFmtId="0" fontId="0" fillId="4" borderId="0" xfId="0" applyFill="1" applyAlignment="1">
      <alignment vertical="center" wrapText="1"/>
    </xf>
    <xf numFmtId="0" fontId="37" fillId="4" borderId="0" xfId="0" applyFont="1" applyFill="1" applyBorder="1" applyAlignment="1">
      <alignment horizontal="right" vertical="center" wrapText="1"/>
    </xf>
    <xf numFmtId="0" fontId="37" fillId="4" borderId="4" xfId="0" applyFont="1" applyFill="1" applyBorder="1" applyAlignment="1">
      <alignment horizontal="right" vertical="center" wrapText="1"/>
    </xf>
    <xf numFmtId="0" fontId="61" fillId="4" borderId="0" xfId="0" applyFont="1" applyFill="1" applyBorder="1" applyAlignment="1">
      <alignment horizontal="left" vertical="center" wrapText="1"/>
    </xf>
    <xf numFmtId="2" fontId="52" fillId="4" borderId="8" xfId="0" applyNumberFormat="1" applyFont="1" applyFill="1" applyBorder="1" applyAlignment="1">
      <alignment horizontal="center" vertical="center"/>
    </xf>
    <xf numFmtId="1" fontId="52" fillId="4" borderId="8" xfId="0" applyNumberFormat="1" applyFont="1" applyFill="1" applyBorder="1" applyAlignment="1">
      <alignment horizontal="center" vertical="center" wrapText="1"/>
    </xf>
    <xf numFmtId="2" fontId="53" fillId="4" borderId="8" xfId="0" applyNumberFormat="1" applyFont="1" applyFill="1" applyBorder="1" applyAlignment="1">
      <alignment horizontal="center" vertical="center"/>
    </xf>
    <xf numFmtId="0" fontId="60" fillId="4" borderId="0" xfId="0" applyFont="1" applyFill="1" applyBorder="1" applyAlignment="1">
      <alignment horizontal="left"/>
    </xf>
    <xf numFmtId="2" fontId="53" fillId="4" borderId="20" xfId="0" applyNumberFormat="1" applyFont="1" applyFill="1" applyBorder="1" applyAlignment="1">
      <alignment horizontal="center" vertical="center"/>
    </xf>
    <xf numFmtId="0" fontId="32" fillId="4" borderId="8" xfId="0" applyFont="1" applyFill="1" applyBorder="1" applyAlignment="1">
      <alignment horizontal="left" vertical="center"/>
    </xf>
    <xf numFmtId="0" fontId="32" fillId="4" borderId="20" xfId="0" applyFont="1" applyFill="1" applyBorder="1" applyAlignment="1">
      <alignment horizontal="left" vertical="center"/>
    </xf>
    <xf numFmtId="0" fontId="32" fillId="4" borderId="7" xfId="0" applyFont="1" applyFill="1" applyBorder="1" applyAlignment="1">
      <alignment horizontal="left" vertical="center"/>
    </xf>
    <xf numFmtId="2" fontId="53" fillId="4" borderId="7" xfId="0" applyNumberFormat="1" applyFont="1" applyFill="1" applyBorder="1" applyAlignment="1">
      <alignment horizontal="center" vertical="center"/>
    </xf>
    <xf numFmtId="0" fontId="19" fillId="4" borderId="27" xfId="0" applyFont="1" applyFill="1" applyBorder="1" applyAlignment="1">
      <alignment horizontal="left" vertical="center"/>
    </xf>
    <xf numFmtId="0" fontId="19" fillId="4" borderId="22" xfId="0" applyFont="1" applyFill="1" applyBorder="1" applyAlignment="1">
      <alignment horizontal="left" vertical="center"/>
    </xf>
    <xf numFmtId="2" fontId="37" fillId="4" borderId="8" xfId="0" applyNumberFormat="1" applyFont="1" applyFill="1" applyBorder="1" applyAlignment="1">
      <alignment horizontal="center" vertical="center"/>
    </xf>
    <xf numFmtId="0" fontId="38" fillId="4" borderId="8" xfId="0" applyFont="1" applyFill="1" applyBorder="1" applyAlignment="1">
      <alignment horizontal="center" vertical="center"/>
    </xf>
    <xf numFmtId="0" fontId="34" fillId="4" borderId="8" xfId="0" applyFont="1" applyFill="1" applyBorder="1" applyAlignment="1">
      <alignment horizontal="center" vertical="center"/>
    </xf>
    <xf numFmtId="1" fontId="62" fillId="4" borderId="0" xfId="0" applyNumberFormat="1" applyFont="1" applyFill="1" applyAlignment="1">
      <alignment horizontal="left"/>
    </xf>
    <xf numFmtId="9" fontId="32" fillId="4" borderId="8" xfId="20" applyFont="1" applyFill="1" applyBorder="1" applyAlignment="1">
      <alignment horizontal="center" vertical="center"/>
    </xf>
    <xf numFmtId="0" fontId="18" fillId="3" borderId="8" xfId="0" applyFont="1" applyFill="1" applyBorder="1" applyAlignment="1">
      <alignment horizontal="center" vertical="center" wrapText="1"/>
    </xf>
    <xf numFmtId="0" fontId="15" fillId="4" borderId="0" xfId="0" applyFont="1" applyFill="1" applyBorder="1" applyAlignment="1">
      <alignment horizontal="left" vertical="center"/>
    </xf>
    <xf numFmtId="0" fontId="15" fillId="4" borderId="12" xfId="0" applyFont="1" applyFill="1" applyBorder="1" applyAlignment="1">
      <alignment vertical="center"/>
    </xf>
    <xf numFmtId="0" fontId="13" fillId="4" borderId="10" xfId="0" applyFont="1" applyFill="1" applyBorder="1" applyAlignment="1">
      <alignment vertical="center"/>
    </xf>
    <xf numFmtId="0" fontId="13" fillId="8" borderId="8" xfId="0" applyFont="1" applyFill="1" applyBorder="1" applyAlignment="1">
      <alignment horizontal="center" vertical="center"/>
    </xf>
    <xf numFmtId="0" fontId="15" fillId="8" borderId="8" xfId="0" applyFont="1" applyFill="1" applyBorder="1" applyAlignment="1">
      <alignment horizontal="center" vertical="center" wrapText="1"/>
    </xf>
    <xf numFmtId="0" fontId="65" fillId="4" borderId="8" xfId="0" applyFont="1" applyFill="1" applyBorder="1"/>
    <xf numFmtId="0" fontId="65" fillId="4" borderId="8" xfId="0" applyFont="1" applyFill="1" applyBorder="1" applyAlignment="1">
      <alignment vertical="center"/>
    </xf>
    <xf numFmtId="0" fontId="65" fillId="0" borderId="8" xfId="0" applyFont="1" applyBorder="1" applyAlignment="1">
      <alignment vertical="center"/>
    </xf>
    <xf numFmtId="0" fontId="0" fillId="4" borderId="0" xfId="0" applyFill="1" applyAlignment="1">
      <alignment horizontal="left"/>
    </xf>
    <xf numFmtId="0" fontId="53" fillId="4" borderId="0" xfId="0" applyFont="1" applyFill="1" applyAlignment="1">
      <alignment horizontal="left"/>
    </xf>
    <xf numFmtId="0" fontId="38" fillId="4" borderId="14" xfId="0" applyFont="1" applyFill="1" applyBorder="1" applyAlignment="1">
      <alignment horizontal="center"/>
    </xf>
    <xf numFmtId="1" fontId="52" fillId="4" borderId="27" xfId="0" applyNumberFormat="1" applyFont="1" applyFill="1" applyBorder="1" applyAlignment="1">
      <alignment horizontal="center" vertical="center"/>
    </xf>
    <xf numFmtId="0" fontId="34" fillId="4" borderId="0" xfId="0" applyFont="1" applyFill="1" applyBorder="1" applyAlignment="1">
      <alignment horizontal="center" vertical="center"/>
    </xf>
    <xf numFmtId="0" fontId="52" fillId="4" borderId="0" xfId="0" applyFont="1" applyFill="1" applyBorder="1" applyAlignment="1">
      <alignment horizontal="center" vertical="center"/>
    </xf>
    <xf numFmtId="0" fontId="53" fillId="4" borderId="0" xfId="0" applyFont="1" applyFill="1" applyBorder="1"/>
    <xf numFmtId="0" fontId="38" fillId="4" borderId="31" xfId="0" applyFont="1" applyFill="1" applyBorder="1" applyAlignment="1">
      <alignment horizontal="center"/>
    </xf>
    <xf numFmtId="0" fontId="0" fillId="7" borderId="14" xfId="0" applyFill="1" applyBorder="1"/>
    <xf numFmtId="49" fontId="35" fillId="3" borderId="30" xfId="0" applyNumberFormat="1" applyFont="1" applyFill="1" applyBorder="1" applyAlignment="1">
      <alignment vertical="center" wrapText="1"/>
    </xf>
    <xf numFmtId="49" fontId="35" fillId="3" borderId="4" xfId="0" applyNumberFormat="1" applyFont="1" applyFill="1" applyBorder="1" applyAlignment="1">
      <alignment vertical="center" wrapText="1"/>
    </xf>
    <xf numFmtId="0" fontId="34" fillId="8" borderId="7" xfId="0" applyFont="1" applyFill="1" applyBorder="1" applyAlignment="1">
      <alignment horizontal="center" vertical="center"/>
    </xf>
    <xf numFmtId="0" fontId="34" fillId="8" borderId="8" xfId="0" applyFont="1" applyFill="1" applyBorder="1" applyAlignment="1">
      <alignment horizontal="center" vertical="center" wrapText="1"/>
    </xf>
    <xf numFmtId="0" fontId="53" fillId="8" borderId="20" xfId="0" applyFont="1" applyFill="1" applyBorder="1" applyAlignment="1">
      <alignment vertical="center"/>
    </xf>
    <xf numFmtId="0" fontId="40" fillId="4" borderId="0" xfId="0" applyFont="1" applyFill="1" applyBorder="1" applyAlignment="1">
      <alignment horizontal="center" vertical="center"/>
    </xf>
    <xf numFmtId="0" fontId="31" fillId="4" borderId="0" xfId="0" applyFont="1" applyFill="1" applyBorder="1" applyAlignment="1">
      <alignment vertical="center"/>
    </xf>
    <xf numFmtId="0" fontId="15" fillId="4" borderId="0" xfId="0" applyFont="1" applyFill="1" applyBorder="1" applyAlignment="1">
      <alignment vertical="center"/>
    </xf>
    <xf numFmtId="0" fontId="16"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0" fillId="4" borderId="0" xfId="0" applyFill="1" applyBorder="1" applyAlignment="1">
      <alignment vertical="center" wrapText="1"/>
    </xf>
    <xf numFmtId="0" fontId="0" fillId="0" borderId="8" xfId="0" applyBorder="1" applyAlignment="1">
      <alignment horizontal="center" vertical="center" wrapText="1"/>
    </xf>
    <xf numFmtId="0" fontId="18" fillId="3" borderId="9" xfId="0" applyFont="1" applyFill="1" applyBorder="1" applyAlignment="1">
      <alignment horizontal="center" vertical="center" wrapText="1"/>
    </xf>
    <xf numFmtId="0" fontId="33" fillId="8" borderId="8" xfId="0" applyFont="1" applyFill="1" applyBorder="1" applyAlignment="1">
      <alignment horizontal="center" vertical="center"/>
    </xf>
    <xf numFmtId="0" fontId="33" fillId="8" borderId="8" xfId="0" applyFont="1" applyFill="1" applyBorder="1" applyAlignment="1">
      <alignment horizontal="center" vertical="center" wrapText="1"/>
    </xf>
    <xf numFmtId="0" fontId="33" fillId="8" borderId="12" xfId="0" applyFont="1" applyFill="1" applyBorder="1" applyAlignment="1">
      <alignment horizontal="center" vertical="center"/>
    </xf>
    <xf numFmtId="0" fontId="34" fillId="4" borderId="8" xfId="0" applyFont="1" applyFill="1" applyBorder="1"/>
    <xf numFmtId="0" fontId="34" fillId="4" borderId="12" xfId="0" applyFont="1" applyFill="1" applyBorder="1"/>
    <xf numFmtId="0" fontId="13" fillId="8" borderId="12" xfId="0" applyFont="1" applyFill="1" applyBorder="1" applyAlignment="1">
      <alignment horizontal="center" vertical="center"/>
    </xf>
    <xf numFmtId="49" fontId="33" fillId="4" borderId="10" xfId="0" applyNumberFormat="1" applyFont="1" applyFill="1" applyBorder="1" applyAlignment="1">
      <alignment vertical="center"/>
    </xf>
    <xf numFmtId="49" fontId="33" fillId="4" borderId="12" xfId="0" applyNumberFormat="1" applyFont="1" applyFill="1" applyBorder="1" applyAlignment="1">
      <alignment vertical="center"/>
    </xf>
    <xf numFmtId="49" fontId="33" fillId="4" borderId="8" xfId="0" applyNumberFormat="1" applyFont="1" applyFill="1" applyBorder="1" applyAlignment="1">
      <alignment vertical="center"/>
    </xf>
    <xf numFmtId="49" fontId="33" fillId="4" borderId="12" xfId="0" applyNumberFormat="1" applyFont="1" applyFill="1" applyBorder="1" applyAlignment="1">
      <alignment vertical="center" wrapText="1"/>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wrapText="1"/>
    </xf>
    <xf numFmtId="0" fontId="53" fillId="4" borderId="20" xfId="0" applyFont="1" applyFill="1" applyBorder="1" applyAlignment="1">
      <alignment vertical="center"/>
    </xf>
    <xf numFmtId="0" fontId="33" fillId="4" borderId="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16"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12" xfId="0" applyFont="1" applyFill="1" applyBorder="1" applyAlignment="1">
      <alignment horizontal="center" vertical="center"/>
    </xf>
    <xf numFmtId="2" fontId="38" fillId="4" borderId="22" xfId="0" applyNumberFormat="1" applyFont="1" applyFill="1" applyBorder="1" applyAlignment="1">
      <alignment horizontal="center"/>
    </xf>
    <xf numFmtId="2" fontId="35" fillId="4" borderId="22" xfId="0" applyNumberFormat="1" applyFont="1" applyFill="1" applyBorder="1" applyAlignment="1">
      <alignment horizontal="center"/>
    </xf>
    <xf numFmtId="1" fontId="38" fillId="4" borderId="27" xfId="0" applyNumberFormat="1" applyFont="1" applyFill="1" applyBorder="1" applyAlignment="1">
      <alignment horizontal="center" vertical="center"/>
    </xf>
    <xf numFmtId="1" fontId="35" fillId="4" borderId="27" xfId="0" applyNumberFormat="1" applyFont="1" applyFill="1" applyBorder="1" applyAlignment="1">
      <alignment horizontal="center" vertical="center"/>
    </xf>
    <xf numFmtId="0" fontId="18" fillId="4"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3" fillId="4" borderId="8" xfId="0" applyFont="1" applyFill="1" applyBorder="1" applyAlignment="1">
      <alignment horizontal="center" vertical="center"/>
    </xf>
    <xf numFmtId="0" fontId="64" fillId="4" borderId="8" xfId="0" applyFont="1" applyFill="1" applyBorder="1" applyAlignment="1">
      <alignment horizontal="center" vertical="center"/>
    </xf>
    <xf numFmtId="0" fontId="67" fillId="0" borderId="8" xfId="0" applyFont="1" applyBorder="1" applyAlignment="1">
      <alignment horizontal="center" vertical="center" wrapText="1"/>
    </xf>
    <xf numFmtId="0" fontId="33" fillId="4" borderId="9" xfId="0" applyFont="1" applyFill="1" applyBorder="1" applyAlignment="1">
      <alignment horizontal="center" vertical="center" wrapText="1"/>
    </xf>
    <xf numFmtId="0" fontId="18" fillId="4" borderId="8" xfId="0" applyFont="1" applyFill="1" applyBorder="1" applyAlignment="1">
      <alignment horizontal="center" wrapText="1"/>
    </xf>
    <xf numFmtId="0" fontId="67" fillId="0" borderId="12" xfId="0" applyFont="1" applyBorder="1" applyAlignment="1">
      <alignment horizontal="center" vertical="center" wrapText="1"/>
    </xf>
    <xf numFmtId="0" fontId="67" fillId="0" borderId="7" xfId="0" applyFont="1" applyBorder="1" applyAlignment="1">
      <alignment horizontal="center" vertical="center" wrapText="1"/>
    </xf>
    <xf numFmtId="0" fontId="26" fillId="7" borderId="1" xfId="0" applyFont="1" applyFill="1" applyBorder="1" applyAlignment="1">
      <alignment horizontal="center" vertical="center" wrapText="1"/>
    </xf>
    <xf numFmtId="0" fontId="40" fillId="4" borderId="0" xfId="0" applyFont="1" applyFill="1" applyAlignment="1">
      <alignment horizontal="center" vertical="center"/>
    </xf>
    <xf numFmtId="0" fontId="11" fillId="4" borderId="8" xfId="0" applyFont="1" applyFill="1" applyBorder="1" applyAlignment="1">
      <alignment horizontal="center" vertical="center" wrapText="1"/>
    </xf>
    <xf numFmtId="0" fontId="11" fillId="4" borderId="0" xfId="0" applyFont="1" applyFill="1"/>
    <xf numFmtId="0" fontId="11" fillId="4" borderId="0" xfId="0" applyFont="1" applyFill="1" applyBorder="1"/>
    <xf numFmtId="0" fontId="11" fillId="4" borderId="0" xfId="0" applyFont="1" applyFill="1" applyAlignment="1">
      <alignment vertical="center"/>
    </xf>
    <xf numFmtId="0" fontId="26" fillId="4" borderId="0" xfId="21" applyFont="1" applyFill="1"/>
    <xf numFmtId="0" fontId="47" fillId="4" borderId="0" xfId="21" applyFont="1" applyFill="1"/>
    <xf numFmtId="0" fontId="11" fillId="4" borderId="0" xfId="21" applyFill="1"/>
    <xf numFmtId="1" fontId="35" fillId="4" borderId="8" xfId="0" applyNumberFormat="1"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8" xfId="0" applyFont="1" applyFill="1" applyBorder="1" applyAlignment="1">
      <alignment horizontal="center" vertical="center" wrapText="1"/>
    </xf>
    <xf numFmtId="0" fontId="53" fillId="5" borderId="20" xfId="0" applyFont="1" applyFill="1" applyBorder="1" applyAlignment="1">
      <alignment vertical="center"/>
    </xf>
    <xf numFmtId="0" fontId="33" fillId="5" borderId="8" xfId="0" applyFont="1" applyFill="1" applyBorder="1" applyAlignment="1">
      <alignment horizontal="center" vertical="center"/>
    </xf>
    <xf numFmtId="0" fontId="33" fillId="5" borderId="8" xfId="0" applyFont="1" applyFill="1" applyBorder="1" applyAlignment="1">
      <alignment horizontal="center" vertical="center" wrapText="1"/>
    </xf>
    <xf numFmtId="0" fontId="33" fillId="5" borderId="12" xfId="0" applyFont="1" applyFill="1" applyBorder="1" applyAlignment="1">
      <alignment horizontal="center" vertical="center"/>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xf>
    <xf numFmtId="0" fontId="33" fillId="5" borderId="16" xfId="0" applyFont="1" applyFill="1" applyBorder="1" applyAlignment="1">
      <alignment horizontal="center" vertical="center" wrapText="1"/>
    </xf>
    <xf numFmtId="0" fontId="33" fillId="5" borderId="10" xfId="0" applyFont="1" applyFill="1" applyBorder="1" applyAlignment="1">
      <alignment horizontal="center" vertical="center"/>
    </xf>
    <xf numFmtId="0" fontId="26" fillId="7" borderId="1" xfId="0" applyFont="1" applyFill="1" applyBorder="1" applyAlignment="1">
      <alignment horizontal="center" vertical="center" wrapText="1"/>
    </xf>
    <xf numFmtId="0" fontId="40" fillId="4" borderId="0" xfId="0" applyFont="1" applyFill="1" applyAlignment="1">
      <alignment horizontal="center" vertical="center"/>
    </xf>
    <xf numFmtId="1" fontId="36" fillId="4" borderId="8" xfId="0" applyNumberFormat="1" applyFont="1" applyFill="1" applyBorder="1" applyAlignment="1">
      <alignment horizontal="center" vertical="center"/>
    </xf>
    <xf numFmtId="1" fontId="71" fillId="4" borderId="8" xfId="0"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0" fontId="40" fillId="4" borderId="0" xfId="0" applyFont="1" applyFill="1" applyAlignment="1">
      <alignment horizontal="center" vertical="center"/>
    </xf>
    <xf numFmtId="1" fontId="74" fillId="4" borderId="0" xfId="0" applyNumberFormat="1" applyFont="1" applyFill="1"/>
    <xf numFmtId="1" fontId="32" fillId="4" borderId="8" xfId="22" applyNumberFormat="1" applyFont="1" applyFill="1" applyBorder="1" applyAlignment="1">
      <alignment horizontal="center" vertical="center"/>
    </xf>
    <xf numFmtId="1" fontId="36" fillId="4" borderId="8" xfId="20" applyNumberFormat="1" applyFont="1" applyFill="1" applyBorder="1" applyAlignment="1">
      <alignment horizontal="center" vertical="center" wrapText="1"/>
    </xf>
    <xf numFmtId="0" fontId="34" fillId="5" borderId="20" xfId="0" applyFont="1" applyFill="1" applyBorder="1" applyAlignment="1">
      <alignment horizontal="center" vertical="center"/>
    </xf>
    <xf numFmtId="0" fontId="26" fillId="7" borderId="1" xfId="0" applyFont="1" applyFill="1" applyBorder="1" applyAlignment="1">
      <alignment horizontal="center" vertical="center" wrapText="1"/>
    </xf>
    <xf numFmtId="0" fontId="34" fillId="8" borderId="20" xfId="0" applyFont="1" applyFill="1" applyBorder="1" applyAlignment="1">
      <alignment horizontal="center" vertical="center"/>
    </xf>
    <xf numFmtId="1" fontId="59" fillId="4" borderId="8" xfId="0" applyNumberFormat="1" applyFont="1" applyFill="1" applyBorder="1" applyAlignment="1">
      <alignment horizontal="center" vertical="center" wrapText="1"/>
    </xf>
    <xf numFmtId="0" fontId="33" fillId="8" borderId="20" xfId="0" applyFont="1" applyFill="1" applyBorder="1" applyAlignment="1">
      <alignment horizontal="center" vertical="center"/>
    </xf>
    <xf numFmtId="0" fontId="59" fillId="4" borderId="8" xfId="0" applyFont="1" applyFill="1" applyBorder="1" applyAlignment="1">
      <alignment horizontal="center" vertical="center"/>
    </xf>
    <xf numFmtId="0" fontId="36" fillId="4" borderId="8" xfId="0" applyFont="1" applyFill="1" applyBorder="1" applyAlignment="1">
      <alignment horizontal="center" vertical="center"/>
    </xf>
    <xf numFmtId="0" fontId="10" fillId="0" borderId="8" xfId="0" applyFont="1" applyBorder="1" applyAlignment="1">
      <alignment horizontal="center" vertical="center" wrapText="1"/>
    </xf>
    <xf numFmtId="0" fontId="10" fillId="4" borderId="8" xfId="0" applyFont="1" applyFill="1" applyBorder="1" applyAlignment="1">
      <alignment horizontal="center" vertical="center" wrapText="1"/>
    </xf>
    <xf numFmtId="0" fontId="10" fillId="4" borderId="8" xfId="0" applyFont="1" applyFill="1" applyBorder="1" applyAlignment="1">
      <alignment horizontal="center" vertical="center"/>
    </xf>
    <xf numFmtId="0" fontId="15" fillId="4" borderId="8" xfId="0" applyFont="1" applyFill="1" applyBorder="1" applyAlignment="1">
      <alignment horizontal="center" vertical="center"/>
    </xf>
    <xf numFmtId="0" fontId="20" fillId="4" borderId="0" xfId="0" applyFont="1" applyFill="1" applyBorder="1" applyAlignment="1">
      <alignment horizontal="center" vertical="center"/>
    </xf>
    <xf numFmtId="0" fontId="0" fillId="4" borderId="0" xfId="0" applyFill="1" applyAlignment="1">
      <alignment horizontal="center"/>
    </xf>
    <xf numFmtId="0" fontId="31" fillId="4" borderId="0" xfId="0" applyFont="1" applyFill="1" applyBorder="1" applyAlignment="1">
      <alignment horizontal="center" vertical="center"/>
    </xf>
    <xf numFmtId="0" fontId="20" fillId="4" borderId="0" xfId="0" applyFont="1" applyFill="1" applyAlignment="1">
      <alignment horizontal="center" vertical="center"/>
    </xf>
    <xf numFmtId="0" fontId="10" fillId="4" borderId="8" xfId="0" applyFont="1" applyFill="1" applyBorder="1" applyAlignment="1">
      <alignment horizontal="center"/>
    </xf>
    <xf numFmtId="0" fontId="9" fillId="4"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7" fillId="4" borderId="12" xfId="0" applyFont="1" applyFill="1" applyBorder="1" applyAlignment="1">
      <alignment horizontal="center" vertical="center"/>
    </xf>
    <xf numFmtId="49" fontId="33" fillId="4" borderId="18" xfId="0" applyNumberFormat="1" applyFont="1" applyFill="1" applyBorder="1" applyAlignment="1">
      <alignment vertical="center"/>
    </xf>
    <xf numFmtId="0" fontId="33" fillId="5" borderId="7"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15" fillId="4" borderId="9" xfId="0" applyFont="1" applyFill="1" applyBorder="1" applyAlignment="1">
      <alignment vertical="center" wrapText="1"/>
    </xf>
    <xf numFmtId="0" fontId="18" fillId="3" borderId="9" xfId="0" applyFont="1" applyFill="1" applyBorder="1" applyAlignment="1">
      <alignment horizontal="center" vertical="center"/>
    </xf>
    <xf numFmtId="0" fontId="6" fillId="4"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4" borderId="8" xfId="0" applyFont="1" applyFill="1" applyBorder="1" applyAlignment="1">
      <alignment horizontal="center" vertical="center" wrapText="1"/>
    </xf>
    <xf numFmtId="0" fontId="75" fillId="4" borderId="8" xfId="0" applyFont="1" applyFill="1" applyBorder="1" applyAlignment="1">
      <alignment horizontal="center" vertical="center" wrapText="1"/>
    </xf>
    <xf numFmtId="0" fontId="66" fillId="5" borderId="7" xfId="0" applyFont="1" applyFill="1" applyBorder="1" applyAlignment="1">
      <alignment horizontal="center" vertical="center"/>
    </xf>
    <xf numFmtId="0" fontId="66" fillId="5" borderId="8" xfId="0" applyFont="1" applyFill="1" applyBorder="1" applyAlignment="1">
      <alignment horizontal="center" vertical="center" wrapText="1"/>
    </xf>
    <xf numFmtId="0" fontId="5" fillId="4" borderId="8" xfId="0" applyFont="1" applyFill="1" applyBorder="1" applyAlignment="1">
      <alignment horizontal="center"/>
    </xf>
    <xf numFmtId="0" fontId="33" fillId="4" borderId="10" xfId="0" applyFont="1" applyFill="1" applyBorder="1" applyAlignment="1">
      <alignment vertical="center"/>
    </xf>
    <xf numFmtId="0" fontId="4" fillId="4"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78" fillId="4" borderId="8" xfId="0" applyFont="1" applyFill="1" applyBorder="1" applyAlignment="1">
      <alignment horizontal="center" vertical="center"/>
    </xf>
    <xf numFmtId="0" fontId="18" fillId="3" borderId="12"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67" fillId="0" borderId="7"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0" fillId="4" borderId="0" xfId="0" applyFill="1" applyAlignment="1">
      <alignment horizontal="left" wrapText="1"/>
    </xf>
    <xf numFmtId="0" fontId="2" fillId="0" borderId="8"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4" borderId="0" xfId="0" applyFont="1" applyFill="1" applyBorder="1" applyAlignment="1">
      <alignment vertical="center"/>
    </xf>
    <xf numFmtId="0" fontId="2" fillId="4" borderId="0" xfId="0" applyFont="1" applyFill="1"/>
    <xf numFmtId="0" fontId="2" fillId="4" borderId="6" xfId="0" applyFont="1" applyFill="1" applyBorder="1" applyAlignment="1">
      <alignment vertical="center"/>
    </xf>
    <xf numFmtId="0" fontId="2" fillId="4" borderId="0" xfId="0" applyFont="1" applyFill="1" applyBorder="1" applyAlignment="1">
      <alignment vertical="center" wrapText="1"/>
    </xf>
    <xf numFmtId="0" fontId="2" fillId="4" borderId="0" xfId="0" applyFont="1" applyFill="1" applyBorder="1"/>
    <xf numFmtId="0" fontId="79" fillId="4" borderId="0" xfId="0" applyFont="1" applyFill="1" applyBorder="1" applyAlignment="1">
      <alignment horizontal="center" vertical="center"/>
    </xf>
    <xf numFmtId="0" fontId="33" fillId="4" borderId="10" xfId="0" applyFont="1" applyFill="1" applyBorder="1" applyAlignment="1">
      <alignment vertical="center" wrapText="1"/>
    </xf>
    <xf numFmtId="0" fontId="15" fillId="4" borderId="10" xfId="0" applyFont="1" applyFill="1" applyBorder="1" applyAlignment="1">
      <alignment vertical="center"/>
    </xf>
    <xf numFmtId="0" fontId="15" fillId="8" borderId="8" xfId="0" applyFont="1" applyFill="1" applyBorder="1" applyAlignment="1">
      <alignment horizontal="center" vertical="center"/>
    </xf>
    <xf numFmtId="0" fontId="18" fillId="0" borderId="8"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0" xfId="0" applyFont="1" applyFill="1" applyAlignment="1">
      <alignment vertical="center"/>
    </xf>
    <xf numFmtId="0" fontId="64" fillId="4" borderId="8" xfId="0" applyFont="1" applyFill="1" applyBorder="1"/>
    <xf numFmtId="0" fontId="80" fillId="4" borderId="0" xfId="0" applyFont="1" applyFill="1" applyBorder="1" applyAlignment="1">
      <alignment vertical="center"/>
    </xf>
    <xf numFmtId="0" fontId="67" fillId="4" borderId="0" xfId="0" applyFont="1" applyFill="1"/>
    <xf numFmtId="0" fontId="80" fillId="4" borderId="0" xfId="0" applyFont="1" applyFill="1" applyAlignment="1">
      <alignment vertical="center"/>
    </xf>
    <xf numFmtId="0" fontId="79" fillId="4" borderId="0" xfId="0" applyFont="1" applyFill="1" applyBorder="1" applyAlignment="1">
      <alignment horizontal="center" vertical="top" wrapText="1"/>
    </xf>
    <xf numFmtId="0" fontId="81" fillId="4" borderId="0" xfId="0" applyFont="1" applyFill="1" applyBorder="1" applyAlignment="1">
      <alignment horizontal="center" vertical="center"/>
    </xf>
    <xf numFmtId="0" fontId="67" fillId="0" borderId="0" xfId="0" applyFont="1"/>
    <xf numFmtId="0" fontId="33" fillId="4" borderId="0" xfId="0" applyFont="1" applyFill="1" applyBorder="1" applyAlignment="1">
      <alignment horizontal="center" vertical="center"/>
    </xf>
    <xf numFmtId="0" fontId="67" fillId="4" borderId="0" xfId="0" applyFont="1" applyFill="1" applyBorder="1" applyAlignment="1">
      <alignment vertical="center"/>
    </xf>
    <xf numFmtId="0" fontId="76" fillId="4" borderId="0" xfId="0" applyFont="1" applyFill="1" applyAlignment="1">
      <alignment horizontal="left" vertical="center"/>
    </xf>
    <xf numFmtId="0" fontId="46" fillId="2" borderId="0" xfId="0" applyFont="1" applyFill="1" applyAlignment="1">
      <alignment vertical="center"/>
    </xf>
    <xf numFmtId="0" fontId="67" fillId="0" borderId="32" xfId="0" applyFont="1" applyBorder="1" applyAlignment="1">
      <alignment vertical="center" wrapText="1"/>
    </xf>
    <xf numFmtId="0" fontId="5" fillId="4" borderId="12" xfId="0" applyFont="1" applyFill="1" applyBorder="1" applyAlignment="1">
      <alignment vertical="center" wrapText="1"/>
    </xf>
    <xf numFmtId="0" fontId="40" fillId="4" borderId="0" xfId="0" applyFont="1" applyFill="1" applyAlignment="1">
      <alignment horizontal="center" vertical="center"/>
    </xf>
    <xf numFmtId="0" fontId="26" fillId="7" borderId="1" xfId="0" applyFont="1" applyFill="1" applyBorder="1" applyAlignment="1">
      <alignment horizontal="center" vertical="center" wrapText="1"/>
    </xf>
    <xf numFmtId="0" fontId="18" fillId="3" borderId="7" xfId="0" applyFont="1" applyFill="1" applyBorder="1" applyAlignment="1">
      <alignment horizontal="center" vertical="center"/>
    </xf>
    <xf numFmtId="164" fontId="36" fillId="4" borderId="8" xfId="0" applyNumberFormat="1" applyFont="1" applyFill="1" applyBorder="1" applyAlignment="1">
      <alignment horizontal="center" vertical="center" wrapText="1"/>
    </xf>
    <xf numFmtId="164" fontId="52" fillId="4" borderId="27" xfId="0" applyNumberFormat="1" applyFont="1" applyFill="1" applyBorder="1" applyAlignment="1">
      <alignment horizontal="center" vertical="center"/>
    </xf>
    <xf numFmtId="0" fontId="1" fillId="4"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4" borderId="0" xfId="0" applyFont="1" applyFill="1"/>
    <xf numFmtId="0" fontId="1" fillId="4" borderId="0" xfId="0" applyFont="1" applyFill="1" applyBorder="1"/>
    <xf numFmtId="0" fontId="1" fillId="4" borderId="0" xfId="0" applyFont="1" applyFill="1" applyAlignment="1">
      <alignment vertical="center"/>
    </xf>
    <xf numFmtId="0" fontId="1" fillId="4" borderId="8" xfId="0" applyFont="1" applyFill="1" applyBorder="1" applyAlignment="1">
      <alignment horizontal="center" vertical="center"/>
    </xf>
    <xf numFmtId="0" fontId="1" fillId="4" borderId="1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0" xfId="0" applyFont="1" applyFill="1" applyBorder="1" applyAlignment="1">
      <alignment horizontal="center" vertical="center"/>
    </xf>
    <xf numFmtId="0" fontId="35" fillId="3" borderId="28"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68" fillId="4" borderId="29" xfId="0" applyFont="1" applyFill="1" applyBorder="1" applyAlignment="1">
      <alignment horizontal="center" vertical="center"/>
    </xf>
    <xf numFmtId="0" fontId="68" fillId="4" borderId="32" xfId="0" applyFont="1" applyFill="1" applyBorder="1" applyAlignment="1">
      <alignment horizontal="center" vertical="center"/>
    </xf>
    <xf numFmtId="0" fontId="68" fillId="4" borderId="27" xfId="0" applyFont="1" applyFill="1" applyBorder="1" applyAlignment="1">
      <alignment horizontal="center" vertical="center"/>
    </xf>
    <xf numFmtId="49" fontId="35" fillId="3" borderId="30" xfId="0" applyNumberFormat="1" applyFont="1" applyFill="1" applyBorder="1" applyAlignment="1">
      <alignment horizontal="center" vertical="center" wrapText="1"/>
    </xf>
    <xf numFmtId="49" fontId="35" fillId="3" borderId="4" xfId="0" applyNumberFormat="1" applyFont="1" applyFill="1" applyBorder="1" applyAlignment="1">
      <alignment horizontal="center" vertical="center" wrapText="1"/>
    </xf>
    <xf numFmtId="49" fontId="35" fillId="3" borderId="5" xfId="0" applyNumberFormat="1" applyFont="1" applyFill="1" applyBorder="1" applyAlignment="1">
      <alignment horizontal="center" vertical="center"/>
    </xf>
    <xf numFmtId="49" fontId="35" fillId="3" borderId="23" xfId="0" applyNumberFormat="1" applyFont="1" applyFill="1" applyBorder="1" applyAlignment="1">
      <alignment horizontal="center" vertical="center"/>
    </xf>
    <xf numFmtId="0" fontId="37" fillId="4" borderId="0" xfId="0" applyFont="1" applyFill="1" applyBorder="1" applyAlignment="1">
      <alignment horizontal="left" vertical="center" wrapText="1"/>
    </xf>
    <xf numFmtId="0" fontId="0" fillId="4" borderId="0" xfId="0" applyFill="1" applyAlignment="1">
      <alignment horizontal="left" vertical="center" wrapText="1"/>
    </xf>
    <xf numFmtId="0" fontId="40" fillId="4" borderId="0" xfId="0" applyFont="1" applyFill="1" applyAlignment="1">
      <alignment horizontal="center" vertical="center" wrapText="1"/>
    </xf>
    <xf numFmtId="0" fontId="40" fillId="4" borderId="4" xfId="0" applyFont="1" applyFill="1" applyBorder="1" applyAlignment="1">
      <alignment horizontal="center" vertical="center" wrapText="1"/>
    </xf>
    <xf numFmtId="0" fontId="51" fillId="7" borderId="2" xfId="0" applyFont="1" applyFill="1" applyBorder="1" applyAlignment="1">
      <alignment horizontal="center" vertical="center"/>
    </xf>
    <xf numFmtId="0" fontId="51" fillId="7" borderId="21" xfId="0" applyFont="1" applyFill="1" applyBorder="1" applyAlignment="1">
      <alignment horizontal="center" vertical="center"/>
    </xf>
    <xf numFmtId="0" fontId="40" fillId="0" borderId="0" xfId="0" applyFont="1" applyBorder="1" applyAlignment="1">
      <alignment horizontal="center" vertical="center"/>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0" fillId="0" borderId="7" xfId="0" applyBorder="1" applyAlignment="1">
      <alignment horizontal="center" vertical="center" wrapText="1"/>
    </xf>
    <xf numFmtId="0" fontId="77" fillId="4" borderId="29" xfId="0" applyFont="1" applyFill="1" applyBorder="1" applyAlignment="1">
      <alignment horizontal="center" vertical="center"/>
    </xf>
    <xf numFmtId="0" fontId="77" fillId="4" borderId="32" xfId="0" applyFont="1" applyFill="1" applyBorder="1" applyAlignment="1">
      <alignment horizontal="center" vertical="center"/>
    </xf>
    <xf numFmtId="0" fontId="77" fillId="4" borderId="27" xfId="0" applyFont="1" applyFill="1" applyBorder="1" applyAlignment="1">
      <alignment horizontal="center" vertical="center"/>
    </xf>
    <xf numFmtId="0" fontId="18" fillId="3" borderId="12"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7" xfId="0" applyFont="1" applyFill="1" applyBorder="1" applyAlignment="1">
      <alignment horizontal="center" vertical="center"/>
    </xf>
    <xf numFmtId="49" fontId="68" fillId="4" borderId="29" xfId="0" applyNumberFormat="1" applyFont="1" applyFill="1" applyBorder="1" applyAlignment="1">
      <alignment horizontal="center" vertical="center"/>
    </xf>
    <xf numFmtId="49" fontId="68" fillId="4" borderId="32" xfId="0" applyNumberFormat="1" applyFont="1" applyFill="1" applyBorder="1" applyAlignment="1">
      <alignment horizontal="center" vertical="center"/>
    </xf>
    <xf numFmtId="49" fontId="68" fillId="4" borderId="27" xfId="0" applyNumberFormat="1" applyFont="1" applyFill="1" applyBorder="1" applyAlignment="1">
      <alignment horizontal="center" vertical="center"/>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7" xfId="0" applyFont="1" applyBorder="1" applyAlignment="1">
      <alignment horizontal="center" vertical="center" wrapText="1"/>
    </xf>
  </cellXfs>
  <cellStyles count="23">
    <cellStyle name="Comma" xfId="22"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9"/>
    <cellStyle name="Normal 2 2" xfId="21"/>
    <cellStyle name="Percent" xfId="20" builtinId="5"/>
  </cellStyles>
  <dxfs count="0"/>
  <tableStyles count="0" defaultTableStyle="TableStyleMedium9" defaultPivotStyle="PivotStyleMedium4"/>
  <colors>
    <mruColors>
      <color rgb="FFF4FDBB"/>
      <color rgb="FFFF00FF"/>
      <color rgb="FFEC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4.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5.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6.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7.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8.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9.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0.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48</xdr:row>
      <xdr:rowOff>14043</xdr:rowOff>
    </xdr:from>
    <xdr:to>
      <xdr:col>1</xdr:col>
      <xdr:colOff>3770312</xdr:colOff>
      <xdr:row>52</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57</xdr:row>
      <xdr:rowOff>0</xdr:rowOff>
    </xdr:from>
    <xdr:to>
      <xdr:col>2</xdr:col>
      <xdr:colOff>340</xdr:colOff>
      <xdr:row>63</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46</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8844" y="1095376"/>
          <a:ext cx="1634406" cy="974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75875"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9559343"/>
          <a:ext cx="6437768" cy="14363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26885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25146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95525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19179" y="1093626"/>
          <a:ext cx="0" cy="1019624"/>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48</xdr:row>
      <xdr:rowOff>14043</xdr:rowOff>
    </xdr:from>
    <xdr:to>
      <xdr:col>1</xdr:col>
      <xdr:colOff>3770312</xdr:colOff>
      <xdr:row>52</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57</xdr:row>
      <xdr:rowOff>0</xdr:rowOff>
    </xdr:from>
    <xdr:to>
      <xdr:col>2</xdr:col>
      <xdr:colOff>340</xdr:colOff>
      <xdr:row>63</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46</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844897"/>
          <a:ext cx="6382564" cy="168318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04438" y="1076618"/>
          <a:ext cx="0" cy="975400"/>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95525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75875"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9175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48</xdr:row>
      <xdr:rowOff>14043</xdr:rowOff>
    </xdr:from>
    <xdr:to>
      <xdr:col>1</xdr:col>
      <xdr:colOff>3770312</xdr:colOff>
      <xdr:row>52</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57</xdr:row>
      <xdr:rowOff>0</xdr:rowOff>
    </xdr:from>
    <xdr:to>
      <xdr:col>2</xdr:col>
      <xdr:colOff>340</xdr:colOff>
      <xdr:row>63</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46</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9810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9810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6172200" y="405105"/>
          <a:ext cx="0" cy="59916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48</xdr:row>
      <xdr:rowOff>14043</xdr:rowOff>
    </xdr:from>
    <xdr:to>
      <xdr:col>1</xdr:col>
      <xdr:colOff>3770312</xdr:colOff>
      <xdr:row>52</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20064168"/>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57</xdr:row>
      <xdr:rowOff>0</xdr:rowOff>
    </xdr:from>
    <xdr:to>
      <xdr:col>2</xdr:col>
      <xdr:colOff>340</xdr:colOff>
      <xdr:row>63</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3079075"/>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46</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16325"/>
          <a:ext cx="6380737" cy="302895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020675"/>
          <a:ext cx="6411054" cy="260032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192506" y="1093788"/>
          <a:ext cx="1634406" cy="9743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875875"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12</xdr:col>
      <xdr:colOff>294406</xdr:colOff>
      <xdr:row>2</xdr:row>
      <xdr:rowOff>7938</xdr:rowOff>
    </xdr:from>
    <xdr:to>
      <xdr:col>12</xdr:col>
      <xdr:colOff>1928812</xdr:colOff>
      <xdr:row>4</xdr:row>
      <xdr:rowOff>315582</xdr:rowOff>
    </xdr:to>
    <xdr:pic>
      <xdr:nvPicPr>
        <xdr:cNvPr id="18" name="Picture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097256" y="1093788"/>
          <a:ext cx="1634406" cy="9743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D90"/>
  <sheetViews>
    <sheetView zoomScaleNormal="100" workbookViewId="0">
      <selection activeCell="A2" sqref="A1:A8"/>
    </sheetView>
  </sheetViews>
  <sheetFormatPr defaultRowHeight="15.75" x14ac:dyDescent="0.25"/>
  <cols>
    <col min="1" max="1" width="162.25" style="84" customWidth="1"/>
  </cols>
  <sheetData>
    <row r="1" spans="1:56" s="118" customFormat="1" ht="36" x14ac:dyDescent="0.5">
      <c r="A1" s="82" t="s">
        <v>35</v>
      </c>
    </row>
    <row r="2" spans="1:56" s="1" customFormat="1" x14ac:dyDescent="0.25">
      <c r="A2" s="83" t="s">
        <v>147</v>
      </c>
    </row>
    <row r="3" spans="1:56" s="1" customFormat="1" ht="204.75" x14ac:dyDescent="0.25">
      <c r="A3" s="86" t="s">
        <v>85</v>
      </c>
    </row>
    <row r="4" spans="1:56" s="1" customFormat="1" ht="189" x14ac:dyDescent="0.25">
      <c r="A4" s="86" t="s">
        <v>148</v>
      </c>
    </row>
    <row r="5" spans="1:56" s="1" customFormat="1" ht="252" x14ac:dyDescent="0.25">
      <c r="A5" s="121" t="s">
        <v>82</v>
      </c>
    </row>
    <row r="6" spans="1:56" s="1" customFormat="1" ht="60.75" customHeight="1" x14ac:dyDescent="0.25">
      <c r="A6" s="121" t="s">
        <v>149</v>
      </c>
    </row>
    <row r="7" spans="1:56" s="1" customFormat="1" ht="141.75" x14ac:dyDescent="0.25">
      <c r="A7" s="86" t="s">
        <v>83</v>
      </c>
    </row>
    <row r="8" spans="1:56" ht="180.75" customHeight="1" x14ac:dyDescent="0.25">
      <c r="A8" s="85" t="s">
        <v>84</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s="1" customFormat="1" x14ac:dyDescent="0.25">
      <c r="A9" s="120"/>
    </row>
    <row r="10" spans="1:56" s="1" customFormat="1" x14ac:dyDescent="0.25">
      <c r="A10" s="120"/>
    </row>
    <row r="11" spans="1:56" s="1" customFormat="1" x14ac:dyDescent="0.25">
      <c r="A11" s="120"/>
    </row>
    <row r="12" spans="1:56" s="1" customFormat="1" x14ac:dyDescent="0.25">
      <c r="A12" s="120"/>
    </row>
    <row r="13" spans="1:56" s="1" customFormat="1" x14ac:dyDescent="0.25">
      <c r="A13" s="120"/>
    </row>
    <row r="14" spans="1:56" s="1" customFormat="1" x14ac:dyDescent="0.25">
      <c r="A14" s="120"/>
    </row>
    <row r="15" spans="1:56" s="1" customFormat="1" x14ac:dyDescent="0.25">
      <c r="A15" s="120"/>
    </row>
    <row r="16" spans="1:56"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row r="24" spans="1:1" s="1" customFormat="1" x14ac:dyDescent="0.25">
      <c r="A24" s="120"/>
    </row>
    <row r="25" spans="1:1" s="1" customFormat="1" x14ac:dyDescent="0.25">
      <c r="A25" s="120"/>
    </row>
    <row r="26" spans="1:1" s="1" customFormat="1" x14ac:dyDescent="0.25">
      <c r="A26" s="120"/>
    </row>
    <row r="27" spans="1:1" s="1" customFormat="1" x14ac:dyDescent="0.25">
      <c r="A27" s="120"/>
    </row>
    <row r="28" spans="1:1" s="1" customFormat="1" x14ac:dyDescent="0.25">
      <c r="A28" s="120"/>
    </row>
    <row r="29" spans="1:1" s="1" customFormat="1" x14ac:dyDescent="0.25">
      <c r="A29" s="120"/>
    </row>
    <row r="30" spans="1:1" s="1" customFormat="1" x14ac:dyDescent="0.25">
      <c r="A30" s="120"/>
    </row>
    <row r="31" spans="1:1" s="1" customFormat="1" x14ac:dyDescent="0.25">
      <c r="A31" s="120"/>
    </row>
    <row r="32" spans="1:1" s="1" customFormat="1" x14ac:dyDescent="0.25">
      <c r="A32" s="120"/>
    </row>
    <row r="33" spans="1:1" s="1" customFormat="1" x14ac:dyDescent="0.25">
      <c r="A33" s="120"/>
    </row>
    <row r="34" spans="1:1" s="1" customFormat="1" x14ac:dyDescent="0.25">
      <c r="A34" s="120"/>
    </row>
    <row r="35" spans="1:1" s="1" customFormat="1" x14ac:dyDescent="0.25">
      <c r="A35" s="120"/>
    </row>
    <row r="36" spans="1:1" s="1" customFormat="1" x14ac:dyDescent="0.25">
      <c r="A36" s="120"/>
    </row>
    <row r="37" spans="1:1" s="1" customFormat="1" x14ac:dyDescent="0.25">
      <c r="A37" s="120"/>
    </row>
    <row r="38" spans="1:1" s="1" customFormat="1" x14ac:dyDescent="0.25">
      <c r="A38" s="120"/>
    </row>
    <row r="39" spans="1:1" s="1" customFormat="1" x14ac:dyDescent="0.25">
      <c r="A39" s="120"/>
    </row>
    <row r="40" spans="1:1" s="1" customFormat="1" x14ac:dyDescent="0.25">
      <c r="A40" s="120"/>
    </row>
    <row r="41" spans="1:1" s="1" customFormat="1" x14ac:dyDescent="0.25">
      <c r="A41" s="120"/>
    </row>
    <row r="42" spans="1:1" s="1" customFormat="1" x14ac:dyDescent="0.25">
      <c r="A42" s="120"/>
    </row>
    <row r="43" spans="1:1" s="1" customFormat="1" x14ac:dyDescent="0.25">
      <c r="A43" s="120"/>
    </row>
    <row r="44" spans="1:1" s="1" customFormat="1" x14ac:dyDescent="0.25">
      <c r="A44" s="120"/>
    </row>
    <row r="45" spans="1:1" s="1" customFormat="1" x14ac:dyDescent="0.25">
      <c r="A45" s="120"/>
    </row>
    <row r="46" spans="1:1" s="1" customFormat="1" x14ac:dyDescent="0.25">
      <c r="A46" s="120"/>
    </row>
    <row r="47" spans="1:1" s="1" customFormat="1" x14ac:dyDescent="0.25">
      <c r="A47" s="120"/>
    </row>
    <row r="48" spans="1:1" s="1" customFormat="1" x14ac:dyDescent="0.25">
      <c r="A48" s="120"/>
    </row>
    <row r="49" spans="1:1" s="1" customFormat="1" x14ac:dyDescent="0.25">
      <c r="A49" s="120"/>
    </row>
    <row r="50" spans="1:1" s="1" customFormat="1" x14ac:dyDescent="0.25">
      <c r="A50" s="120"/>
    </row>
    <row r="51" spans="1:1" s="1" customFormat="1" x14ac:dyDescent="0.25">
      <c r="A51" s="120"/>
    </row>
    <row r="52" spans="1:1" s="1" customFormat="1" x14ac:dyDescent="0.25">
      <c r="A52" s="120"/>
    </row>
    <row r="53" spans="1:1" s="1" customFormat="1" x14ac:dyDescent="0.25">
      <c r="A53" s="120"/>
    </row>
    <row r="54" spans="1:1" s="1" customFormat="1" x14ac:dyDescent="0.25">
      <c r="A54" s="120"/>
    </row>
    <row r="55" spans="1:1" s="1" customFormat="1" x14ac:dyDescent="0.25">
      <c r="A55" s="120"/>
    </row>
    <row r="56" spans="1:1" s="1" customFormat="1" x14ac:dyDescent="0.25">
      <c r="A56" s="120"/>
    </row>
    <row r="57" spans="1:1" s="1" customFormat="1" x14ac:dyDescent="0.25">
      <c r="A57" s="120"/>
    </row>
    <row r="58" spans="1:1" s="1" customFormat="1" x14ac:dyDescent="0.25">
      <c r="A58" s="120"/>
    </row>
    <row r="59" spans="1:1" s="1" customFormat="1" x14ac:dyDescent="0.25">
      <c r="A59" s="120"/>
    </row>
    <row r="60" spans="1:1" s="1" customFormat="1" x14ac:dyDescent="0.25">
      <c r="A60" s="120"/>
    </row>
    <row r="61" spans="1:1" s="1" customFormat="1" x14ac:dyDescent="0.25">
      <c r="A61" s="120"/>
    </row>
    <row r="62" spans="1:1" s="1" customFormat="1" x14ac:dyDescent="0.25">
      <c r="A62" s="120"/>
    </row>
    <row r="63" spans="1:1" s="1" customFormat="1" x14ac:dyDescent="0.25">
      <c r="A63" s="120"/>
    </row>
    <row r="64" spans="1:1" s="1" customFormat="1" x14ac:dyDescent="0.25">
      <c r="A64" s="120"/>
    </row>
    <row r="65" spans="1:1" s="1" customFormat="1" x14ac:dyDescent="0.25">
      <c r="A65" s="120"/>
    </row>
    <row r="66" spans="1:1" s="1" customFormat="1" x14ac:dyDescent="0.25">
      <c r="A66" s="120"/>
    </row>
    <row r="67" spans="1:1" s="1" customFormat="1" x14ac:dyDescent="0.25">
      <c r="A67" s="120"/>
    </row>
    <row r="68" spans="1:1" s="1" customFormat="1" x14ac:dyDescent="0.25">
      <c r="A68" s="120"/>
    </row>
    <row r="69" spans="1:1" s="1" customFormat="1" x14ac:dyDescent="0.25">
      <c r="A69" s="120"/>
    </row>
    <row r="70" spans="1:1" s="1" customFormat="1" x14ac:dyDescent="0.25">
      <c r="A70" s="120"/>
    </row>
    <row r="71" spans="1:1" s="1" customFormat="1" x14ac:dyDescent="0.25">
      <c r="A71" s="120"/>
    </row>
    <row r="72" spans="1:1" s="1" customFormat="1" x14ac:dyDescent="0.25">
      <c r="A72" s="120"/>
    </row>
    <row r="73" spans="1:1" s="1" customFormat="1" x14ac:dyDescent="0.25">
      <c r="A73" s="120"/>
    </row>
    <row r="74" spans="1:1" s="1" customFormat="1" x14ac:dyDescent="0.25">
      <c r="A74" s="120"/>
    </row>
    <row r="75" spans="1:1" s="1" customFormat="1" x14ac:dyDescent="0.25">
      <c r="A75" s="120"/>
    </row>
    <row r="76" spans="1:1" s="1" customFormat="1" x14ac:dyDescent="0.25">
      <c r="A76" s="120"/>
    </row>
    <row r="77" spans="1:1" s="1" customFormat="1" x14ac:dyDescent="0.25">
      <c r="A77" s="120"/>
    </row>
    <row r="78" spans="1:1" s="1" customFormat="1" x14ac:dyDescent="0.25">
      <c r="A78" s="120"/>
    </row>
    <row r="79" spans="1:1" s="1" customFormat="1" x14ac:dyDescent="0.25">
      <c r="A79" s="120"/>
    </row>
    <row r="80" spans="1:1" s="1" customFormat="1" x14ac:dyDescent="0.25">
      <c r="A80" s="120"/>
    </row>
    <row r="81" spans="1:1" s="1" customFormat="1" x14ac:dyDescent="0.25">
      <c r="A81" s="120"/>
    </row>
    <row r="82" spans="1:1" s="1" customFormat="1" x14ac:dyDescent="0.25">
      <c r="A82" s="120"/>
    </row>
    <row r="83" spans="1:1" s="1" customFormat="1" x14ac:dyDescent="0.25">
      <c r="A83" s="120"/>
    </row>
    <row r="84" spans="1:1" s="1" customFormat="1" x14ac:dyDescent="0.25">
      <c r="A84" s="120"/>
    </row>
    <row r="85" spans="1:1" s="1" customFormat="1" x14ac:dyDescent="0.25">
      <c r="A85" s="120"/>
    </row>
    <row r="86" spans="1:1" s="1" customFormat="1" x14ac:dyDescent="0.25">
      <c r="A86" s="120"/>
    </row>
    <row r="87" spans="1:1" s="1" customFormat="1" x14ac:dyDescent="0.25">
      <c r="A87" s="120"/>
    </row>
    <row r="88" spans="1:1" s="1" customFormat="1" x14ac:dyDescent="0.25">
      <c r="A88" s="120"/>
    </row>
    <row r="89" spans="1:1" s="1" customFormat="1" x14ac:dyDescent="0.25">
      <c r="A89" s="120"/>
    </row>
    <row r="90" spans="1:1" s="1" customFormat="1" x14ac:dyDescent="0.25">
      <c r="A90" s="1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3"/>
  <sheetViews>
    <sheetView zoomScaleNormal="100" workbookViewId="0">
      <selection activeCell="A4" sqref="A4"/>
    </sheetView>
  </sheetViews>
  <sheetFormatPr defaultRowHeight="15.75" x14ac:dyDescent="0.25"/>
  <cols>
    <col min="1" max="1" width="162.25" style="84" customWidth="1"/>
  </cols>
  <sheetData>
    <row r="1" spans="1:1" s="118" customFormat="1" ht="36" x14ac:dyDescent="0.5">
      <c r="A1" s="82" t="s">
        <v>35</v>
      </c>
    </row>
    <row r="2" spans="1:1" s="1" customFormat="1" x14ac:dyDescent="0.25">
      <c r="A2" s="83" t="s">
        <v>147</v>
      </c>
    </row>
    <row r="3" spans="1:1" s="1" customFormat="1" ht="31.5" x14ac:dyDescent="0.25">
      <c r="A3" s="86" t="s">
        <v>42</v>
      </c>
    </row>
    <row r="4" spans="1:1" s="1" customFormat="1" ht="409.5" x14ac:dyDescent="0.25">
      <c r="A4" s="86" t="s">
        <v>342</v>
      </c>
    </row>
    <row r="5" spans="1:1" s="1" customFormat="1" ht="78.75" x14ac:dyDescent="0.25">
      <c r="A5" s="86" t="s">
        <v>150</v>
      </c>
    </row>
    <row r="6" spans="1:1" s="1" customFormat="1" x14ac:dyDescent="0.25">
      <c r="A6" s="120"/>
    </row>
    <row r="7" spans="1:1" s="1" customFormat="1" x14ac:dyDescent="0.25">
      <c r="A7" s="120"/>
    </row>
    <row r="8" spans="1:1" s="1" customFormat="1" x14ac:dyDescent="0.25">
      <c r="A8" s="120"/>
    </row>
    <row r="9" spans="1:1" s="1" customFormat="1" x14ac:dyDescent="0.25">
      <c r="A9" s="120"/>
    </row>
    <row r="10" spans="1:1" s="1" customFormat="1" x14ac:dyDescent="0.25">
      <c r="A10" s="120"/>
    </row>
    <row r="11" spans="1:1" s="1" customFormat="1" x14ac:dyDescent="0.25">
      <c r="A11" s="120"/>
    </row>
    <row r="12" spans="1:1" s="1" customFormat="1" x14ac:dyDescent="0.25">
      <c r="A12" s="120"/>
    </row>
    <row r="13" spans="1:1" s="1" customFormat="1" x14ac:dyDescent="0.25">
      <c r="A13" s="120"/>
    </row>
    <row r="14" spans="1:1" s="1" customFormat="1" x14ac:dyDescent="0.25">
      <c r="A14" s="120"/>
    </row>
    <row r="15" spans="1:1" s="1" customFormat="1" x14ac:dyDescent="0.25">
      <c r="A15" s="120"/>
    </row>
    <row r="16" spans="1:1"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U79"/>
  <sheetViews>
    <sheetView zoomScale="60" zoomScaleNormal="60" workbookViewId="0">
      <pane xSplit="2" ySplit="2" topLeftCell="C9" activePane="bottomRight" state="frozen"/>
      <selection pane="topRight" activeCell="C1" sqref="C1"/>
      <selection pane="bottomLeft" activeCell="A3" sqref="A3"/>
      <selection pane="bottomRight" activeCell="F11" sqref="F11:F12"/>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88</v>
      </c>
      <c r="B1" s="108"/>
      <c r="C1" s="108"/>
      <c r="D1" s="109"/>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5313</v>
      </c>
      <c r="D4" s="314"/>
      <c r="E4" s="314"/>
      <c r="F4" s="314"/>
      <c r="G4" s="314"/>
      <c r="H4" s="314"/>
      <c r="I4" s="314"/>
      <c r="J4" s="314"/>
      <c r="K4" s="314"/>
      <c r="L4" s="314"/>
      <c r="M4" s="314"/>
    </row>
    <row r="5" spans="1:47" s="1" customFormat="1" ht="26.25" x14ac:dyDescent="0.25">
      <c r="A5" s="324" t="s">
        <v>106</v>
      </c>
      <c r="B5" s="324"/>
      <c r="C5" s="212">
        <f>C4*1.04</f>
        <v>5525.52</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100">
        <f>(D8/$C$4)*100</f>
        <v>3.5949557688688119</v>
      </c>
      <c r="E7" s="100">
        <f t="shared" ref="E7:I7" si="0">(E8/$C$4)*100</f>
        <v>44.231131187652927</v>
      </c>
      <c r="F7" s="100">
        <f t="shared" si="0"/>
        <v>9.9943534726143426</v>
      </c>
      <c r="G7" s="87">
        <f>(G8/$C$4)*100</f>
        <v>3.4632034632034632</v>
      </c>
      <c r="H7" s="100">
        <f>(H8/$C$4)*100</f>
        <v>30.773574251835122</v>
      </c>
      <c r="I7" s="87">
        <f t="shared" si="0"/>
        <v>3.8396386222473176</v>
      </c>
      <c r="J7" s="90">
        <v>16.899999999999999</v>
      </c>
      <c r="K7" s="90">
        <v>79.599999999999994</v>
      </c>
      <c r="L7" s="90">
        <v>3.5</v>
      </c>
      <c r="M7" s="87">
        <f t="shared" ref="M7" si="1">(M8/$C$4)*100</f>
        <v>4.1031432335780158</v>
      </c>
      <c r="N7" s="71"/>
    </row>
    <row r="8" spans="1:47" s="1" customFormat="1" ht="26.25" customHeight="1" x14ac:dyDescent="0.25">
      <c r="A8" s="128"/>
      <c r="B8" s="123" t="s">
        <v>49</v>
      </c>
      <c r="C8" s="73"/>
      <c r="D8" s="50">
        <v>191</v>
      </c>
      <c r="E8" s="50">
        <v>2350</v>
      </c>
      <c r="F8" s="50">
        <v>531</v>
      </c>
      <c r="G8" s="50">
        <v>184</v>
      </c>
      <c r="H8" s="50">
        <v>1635</v>
      </c>
      <c r="I8" s="50">
        <v>204</v>
      </c>
      <c r="J8" s="91">
        <f>($H$8/100)*J7</f>
        <v>276.315</v>
      </c>
      <c r="K8" s="91">
        <f>($H$8/100)*K7</f>
        <v>1301.46</v>
      </c>
      <c r="L8" s="91">
        <f>($H$8/100)*L7</f>
        <v>57.225000000000009</v>
      </c>
      <c r="M8" s="50">
        <v>218</v>
      </c>
      <c r="N8" s="94"/>
    </row>
    <row r="9" spans="1:47" s="1" customFormat="1" ht="26.25" customHeight="1" x14ac:dyDescent="0.25">
      <c r="A9" s="124" t="s">
        <v>52</v>
      </c>
      <c r="B9" s="122" t="s">
        <v>50</v>
      </c>
      <c r="C9" s="73"/>
      <c r="D9" s="87">
        <v>0</v>
      </c>
      <c r="E9" s="87">
        <v>2220</v>
      </c>
      <c r="F9" s="50">
        <v>621</v>
      </c>
      <c r="G9" s="87">
        <v>0</v>
      </c>
      <c r="H9" s="87">
        <v>2116.5</v>
      </c>
      <c r="I9" s="87">
        <v>153.5</v>
      </c>
      <c r="J9" s="91"/>
      <c r="K9" s="91"/>
      <c r="L9" s="91"/>
      <c r="M9" s="87">
        <v>202</v>
      </c>
      <c r="N9" s="139">
        <f>SUM(D9:I9)</f>
        <v>5111</v>
      </c>
      <c r="O9" s="1" t="s">
        <v>98</v>
      </c>
    </row>
    <row r="10" spans="1:47" s="1" customFormat="1" ht="26.25" customHeight="1" x14ac:dyDescent="0.25">
      <c r="A10" s="128"/>
      <c r="B10" s="123" t="s">
        <v>51</v>
      </c>
      <c r="C10" s="73"/>
      <c r="D10" s="88">
        <f>($C$5/100)*D7</f>
        <v>198.64</v>
      </c>
      <c r="E10" s="88">
        <f t="shared" ref="E10:I10" si="2">($C$5/100)*E7</f>
        <v>2444</v>
      </c>
      <c r="F10" s="88">
        <f t="shared" si="2"/>
        <v>552.24</v>
      </c>
      <c r="G10" s="88">
        <f>($C$5/100)*G7</f>
        <v>191.36</v>
      </c>
      <c r="H10" s="88">
        <f>($C$5/100)*H7</f>
        <v>1700.4</v>
      </c>
      <c r="I10" s="88">
        <f t="shared" si="2"/>
        <v>212.16</v>
      </c>
      <c r="J10" s="92">
        <f>($H$10/100)*J7</f>
        <v>287.36759999999998</v>
      </c>
      <c r="K10" s="92">
        <f>($H$10/100)*K7</f>
        <v>1353.5183999999999</v>
      </c>
      <c r="L10" s="92">
        <f>($H$10/100)*L7</f>
        <v>59.514000000000003</v>
      </c>
      <c r="M10" s="88">
        <f t="shared" ref="M10" si="3">($C$5/100)*M7</f>
        <v>226.72</v>
      </c>
      <c r="N10" s="94"/>
    </row>
    <row r="11" spans="1:47" s="1" customFormat="1" ht="26.25" customHeight="1" x14ac:dyDescent="0.25">
      <c r="A11" s="124" t="s">
        <v>53</v>
      </c>
      <c r="B11" s="122" t="s">
        <v>56</v>
      </c>
      <c r="C11" s="73"/>
      <c r="D11" s="50">
        <v>0</v>
      </c>
      <c r="E11" s="230">
        <v>1334.91</v>
      </c>
      <c r="F11" s="231">
        <v>614.83000000000004</v>
      </c>
      <c r="G11" s="51">
        <v>0</v>
      </c>
      <c r="H11" s="87">
        <v>2811.38</v>
      </c>
      <c r="I11" s="87">
        <v>149.93</v>
      </c>
      <c r="J11" s="90">
        <v>5</v>
      </c>
      <c r="K11" s="93">
        <v>5026</v>
      </c>
      <c r="L11" s="90">
        <v>2</v>
      </c>
      <c r="M11" s="87">
        <v>214</v>
      </c>
      <c r="N11" s="229" t="s">
        <v>104</v>
      </c>
    </row>
    <row r="12" spans="1:47" s="1" customFormat="1" ht="26.25" customHeight="1" x14ac:dyDescent="0.25">
      <c r="A12" s="124"/>
      <c r="B12" s="122" t="s">
        <v>62</v>
      </c>
      <c r="C12" s="73"/>
      <c r="D12" s="50">
        <v>0</v>
      </c>
      <c r="E12" s="87">
        <v>23.62</v>
      </c>
      <c r="F12" s="65">
        <v>27.26</v>
      </c>
      <c r="G12" s="65">
        <v>0</v>
      </c>
      <c r="H12" s="87">
        <v>121.68</v>
      </c>
      <c r="I12" s="87">
        <v>7.3</v>
      </c>
      <c r="J12" s="90"/>
      <c r="K12" s="93"/>
      <c r="L12" s="90"/>
      <c r="M12" s="87">
        <v>0</v>
      </c>
      <c r="N12" s="94"/>
    </row>
    <row r="13" spans="1:47" s="1" customFormat="1" ht="26.25" customHeight="1" x14ac:dyDescent="0.25">
      <c r="B13" s="122" t="s">
        <v>57</v>
      </c>
      <c r="C13" s="73"/>
      <c r="D13" s="140">
        <v>0</v>
      </c>
      <c r="E13" s="140">
        <f>E12/E14</f>
        <v>1.73864397547349E-2</v>
      </c>
      <c r="F13" s="140">
        <f>F12/F14</f>
        <v>4.2455107539441511E-2</v>
      </c>
      <c r="G13" s="140"/>
      <c r="H13" s="140">
        <f>H12/H14</f>
        <v>4.1485683893271875E-2</v>
      </c>
      <c r="I13" s="140">
        <f>I12/I14</f>
        <v>4.6428798575335488E-2</v>
      </c>
      <c r="J13" s="140">
        <f t="shared" ref="J13:L13" ca="1" si="4">J12/J14</f>
        <v>4.0448815625432878E-2</v>
      </c>
      <c r="K13" s="140">
        <f t="shared" ca="1" si="4"/>
        <v>4.0448815625432878E-2</v>
      </c>
      <c r="L13" s="140">
        <f t="shared" ca="1" si="4"/>
        <v>4.0448815625432878E-2</v>
      </c>
      <c r="M13" s="140">
        <f>M12/M14</f>
        <v>0</v>
      </c>
      <c r="N13" s="94"/>
    </row>
    <row r="14" spans="1:47" s="1" customFormat="1" ht="26.25" x14ac:dyDescent="0.25">
      <c r="A14" s="46"/>
      <c r="B14" s="122" t="s">
        <v>54</v>
      </c>
      <c r="C14" s="126">
        <f>SUM(D14:I14, M14)</f>
        <v>5304.91</v>
      </c>
      <c r="D14" s="65">
        <f>D12+D11</f>
        <v>0</v>
      </c>
      <c r="E14" s="65">
        <f t="shared" ref="E14:I14" si="5">E12+E11</f>
        <v>1358.53</v>
      </c>
      <c r="F14" s="97">
        <f t="shared" si="5"/>
        <v>642.09</v>
      </c>
      <c r="G14" s="97">
        <f t="shared" si="5"/>
        <v>0</v>
      </c>
      <c r="H14" s="97">
        <f t="shared" si="5"/>
        <v>2933.06</v>
      </c>
      <c r="I14" s="97">
        <f t="shared" si="5"/>
        <v>157.23000000000002</v>
      </c>
      <c r="J14" s="98">
        <f t="shared" ref="J14:L14" ca="1" si="6">(J11/(100-J13))*100</f>
        <v>7.2056492289955321</v>
      </c>
      <c r="K14" s="98">
        <f t="shared" ca="1" si="6"/>
        <v>7509.3381144479299</v>
      </c>
      <c r="L14" s="98">
        <f t="shared" ca="1" si="6"/>
        <v>-0.56290458767238949</v>
      </c>
      <c r="M14" s="97">
        <f>M12+M11</f>
        <v>214</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c r="E16" s="127">
        <f t="shared" ref="E16:I16" si="7">E11/E8</f>
        <v>0.56804680851063838</v>
      </c>
      <c r="F16" s="136">
        <f t="shared" si="7"/>
        <v>1.1578719397363466</v>
      </c>
      <c r="G16" s="136"/>
      <c r="H16" s="136">
        <f t="shared" si="7"/>
        <v>1.7194984709480123</v>
      </c>
      <c r="I16" s="136">
        <f t="shared" si="7"/>
        <v>0.73495098039215689</v>
      </c>
      <c r="J16" s="125">
        <f ca="1">J14/J8</f>
        <v>2.607766219349486E-2</v>
      </c>
      <c r="K16" s="125">
        <f ca="1">K14/K8</f>
        <v>5.7699338546308985</v>
      </c>
      <c r="L16" s="125">
        <f ca="1">L14/L8</f>
        <v>-9.8366900423309638E-3</v>
      </c>
      <c r="M16" s="136">
        <f t="shared" ref="M16" si="8">M11/M8</f>
        <v>0.98165137614678899</v>
      </c>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f t="shared" ref="E17:I17" si="9">E11/E9</f>
        <v>0.60131081081081084</v>
      </c>
      <c r="F17" s="127">
        <f t="shared" si="9"/>
        <v>0.99006441223832531</v>
      </c>
      <c r="G17" s="127"/>
      <c r="H17" s="127">
        <f t="shared" si="9"/>
        <v>1.3283156154027878</v>
      </c>
      <c r="I17" s="127">
        <f t="shared" si="9"/>
        <v>0.97674267100977208</v>
      </c>
      <c r="J17" s="95"/>
      <c r="K17" s="96"/>
      <c r="L17" s="95"/>
      <c r="M17" s="127">
        <f t="shared" ref="M17" si="10">M11/M9</f>
        <v>1.0594059405940595</v>
      </c>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c r="E18" s="133">
        <f t="shared" ref="E18:I18" si="11">E14/E8</f>
        <v>0.57809787234042553</v>
      </c>
      <c r="F18" s="133">
        <f t="shared" si="11"/>
        <v>1.2092090395480226</v>
      </c>
      <c r="G18" s="133"/>
      <c r="H18" s="133">
        <f t="shared" si="11"/>
        <v>1.7939204892966361</v>
      </c>
      <c r="I18" s="133">
        <f t="shared" si="11"/>
        <v>0.77073529411764718</v>
      </c>
      <c r="J18" s="95"/>
      <c r="K18" s="96"/>
      <c r="L18" s="95"/>
      <c r="M18" s="133">
        <f t="shared" ref="M18" si="12">M14/M8</f>
        <v>0.98165137614678899</v>
      </c>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f t="shared" ref="E19:I19" si="13">E14/E9</f>
        <v>0.61195045045045049</v>
      </c>
      <c r="F19" s="129">
        <f t="shared" si="13"/>
        <v>1.0339613526570048</v>
      </c>
      <c r="G19" s="129"/>
      <c r="H19" s="129">
        <f t="shared" si="13"/>
        <v>1.3858067564375147</v>
      </c>
      <c r="I19" s="129">
        <f t="shared" si="13"/>
        <v>1.0242996742671011</v>
      </c>
      <c r="J19" s="95"/>
      <c r="K19" s="96"/>
      <c r="L19" s="95"/>
      <c r="M19" s="129">
        <f t="shared" ref="M19" si="14">M14/M9</f>
        <v>1.0594059405940595</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f>D14/D10</f>
        <v>0</v>
      </c>
      <c r="E20" s="190">
        <f>E14/E10</f>
        <v>0.55586333878887073</v>
      </c>
      <c r="F20" s="191">
        <f>F14/F10</f>
        <v>1.1627009995654063</v>
      </c>
      <c r="G20" s="191">
        <f t="shared" ref="G20:H20" si="15">G14/G10</f>
        <v>0</v>
      </c>
      <c r="H20" s="191">
        <f t="shared" si="15"/>
        <v>1.7249235474006115</v>
      </c>
      <c r="I20" s="191">
        <f t="shared" ref="I20" si="16">I14/I10</f>
        <v>0.74109162895927616</v>
      </c>
      <c r="J20" s="95"/>
      <c r="K20" s="96"/>
      <c r="L20" s="95"/>
      <c r="M20" s="191">
        <f t="shared" ref="M20" si="17">M14/M10</f>
        <v>0.94389555398729708</v>
      </c>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93">
        <f t="shared" ref="D21:H21" si="18">D10-D14</f>
        <v>198.64</v>
      </c>
      <c r="E21" s="192">
        <f t="shared" si="18"/>
        <v>1085.47</v>
      </c>
      <c r="F21" s="153">
        <f t="shared" si="18"/>
        <v>-89.850000000000023</v>
      </c>
      <c r="G21" s="193">
        <f t="shared" si="18"/>
        <v>191.36</v>
      </c>
      <c r="H21" s="153">
        <f t="shared" si="18"/>
        <v>-1232.6599999999999</v>
      </c>
      <c r="I21" s="193">
        <f t="shared" ref="I21" si="19">I10-I14</f>
        <v>54.929999999999978</v>
      </c>
      <c r="J21" s="125"/>
      <c r="K21" s="125"/>
      <c r="L21" s="125"/>
      <c r="M21" s="193">
        <f>M10-M14</f>
        <v>12.719999999999999</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48</v>
      </c>
      <c r="B22" s="316"/>
      <c r="C22" s="317">
        <v>2</v>
      </c>
      <c r="D22" s="213"/>
      <c r="E22" s="182" t="s">
        <v>143</v>
      </c>
      <c r="F22" s="161" t="s">
        <v>143</v>
      </c>
      <c r="G22" s="182"/>
      <c r="H22" s="161" t="s">
        <v>143</v>
      </c>
      <c r="I22" s="213" t="s">
        <v>145</v>
      </c>
      <c r="J22" s="61"/>
      <c r="K22" s="61"/>
      <c r="L22" s="61"/>
      <c r="M22" s="182" t="s">
        <v>144</v>
      </c>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18"/>
      <c r="D23" s="214"/>
      <c r="E23" s="183" t="s">
        <v>151</v>
      </c>
      <c r="F23" s="75" t="s">
        <v>152</v>
      </c>
      <c r="G23" s="183"/>
      <c r="H23" s="162" t="s">
        <v>151</v>
      </c>
      <c r="I23" s="214" t="s">
        <v>153</v>
      </c>
      <c r="J23" s="157"/>
      <c r="K23" s="77"/>
      <c r="L23" s="77"/>
      <c r="M23" s="183" t="s">
        <v>125</v>
      </c>
      <c r="N23" s="155"/>
      <c r="O23" s="155"/>
      <c r="P23" s="155"/>
      <c r="Q23" s="156"/>
      <c r="R23" s="151"/>
      <c r="S23" s="151"/>
    </row>
    <row r="24" spans="1:47" s="71" customFormat="1" ht="27" thickBot="1" x14ac:dyDescent="0.45">
      <c r="A24" s="320" t="s">
        <v>76</v>
      </c>
      <c r="B24" s="321"/>
      <c r="C24" s="318"/>
      <c r="D24" s="214"/>
      <c r="E24" s="183" t="s">
        <v>115</v>
      </c>
      <c r="F24" s="75" t="s">
        <v>117</v>
      </c>
      <c r="G24" s="183"/>
      <c r="H24" s="162" t="s">
        <v>115</v>
      </c>
      <c r="I24" s="214"/>
      <c r="J24" s="152"/>
      <c r="K24" s="152"/>
      <c r="L24" s="152"/>
      <c r="M24" s="183"/>
      <c r="N24" s="155"/>
      <c r="O24" s="155"/>
      <c r="P24" s="155"/>
      <c r="Q24" s="156"/>
      <c r="R24" s="151"/>
      <c r="S24" s="151"/>
    </row>
    <row r="25" spans="1:47" s="71" customFormat="1" ht="27" thickBot="1" x14ac:dyDescent="0.45">
      <c r="A25" s="322" t="s">
        <v>75</v>
      </c>
      <c r="B25" s="323"/>
      <c r="C25" s="319"/>
      <c r="D25" s="215"/>
      <c r="E25" s="184"/>
      <c r="F25" s="163"/>
      <c r="G25" s="184"/>
      <c r="H25" s="163"/>
      <c r="I25" s="215"/>
      <c r="J25" s="152"/>
      <c r="K25" s="152"/>
      <c r="L25" s="152"/>
      <c r="M25" s="184"/>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216" t="s">
        <v>139</v>
      </c>
      <c r="E28" s="199" t="s">
        <v>114</v>
      </c>
      <c r="F28" s="172" t="s">
        <v>114</v>
      </c>
      <c r="G28" s="188" t="s">
        <v>114</v>
      </c>
      <c r="H28" s="172" t="s">
        <v>114</v>
      </c>
      <c r="I28" s="216" t="s">
        <v>139</v>
      </c>
      <c r="J28" s="39"/>
      <c r="K28" s="75"/>
      <c r="L28" s="39"/>
      <c r="M28" s="188" t="s">
        <v>114</v>
      </c>
      <c r="N28" s="3" t="s">
        <v>185</v>
      </c>
      <c r="O28" s="267" t="s">
        <v>290</v>
      </c>
      <c r="P28" s="170" t="s">
        <v>197</v>
      </c>
      <c r="Q28" s="240" t="s">
        <v>184</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216" t="s">
        <v>139</v>
      </c>
      <c r="E29" s="199" t="s">
        <v>176</v>
      </c>
      <c r="F29" s="172" t="s">
        <v>176</v>
      </c>
      <c r="G29" s="188" t="s">
        <v>176</v>
      </c>
      <c r="H29" s="172" t="s">
        <v>176</v>
      </c>
      <c r="I29" s="216" t="s">
        <v>139</v>
      </c>
      <c r="J29" s="39"/>
      <c r="K29" s="75"/>
      <c r="L29" s="39"/>
      <c r="M29" s="188" t="s">
        <v>189</v>
      </c>
      <c r="N29" s="3" t="s">
        <v>185</v>
      </c>
      <c r="O29" s="268" t="s">
        <v>139</v>
      </c>
      <c r="P29" s="257" t="s">
        <v>238</v>
      </c>
      <c r="Q29" s="240" t="s">
        <v>184</v>
      </c>
      <c r="R29" s="325"/>
      <c r="S29" s="325"/>
      <c r="AD29" s="1"/>
      <c r="AE29" s="1"/>
      <c r="AF29" s="1"/>
      <c r="AG29" s="1"/>
      <c r="AH29" s="1"/>
      <c r="AI29" s="1"/>
      <c r="AJ29" s="1"/>
      <c r="AK29" s="1"/>
      <c r="AL29" s="1"/>
      <c r="AM29" s="1"/>
      <c r="AN29" s="1"/>
      <c r="AO29" s="1"/>
      <c r="AP29" s="1"/>
      <c r="AQ29" s="1"/>
      <c r="AR29" s="1"/>
      <c r="AS29" s="1"/>
      <c r="AT29" s="1"/>
      <c r="AU29" s="1"/>
    </row>
    <row r="30" spans="1:47" ht="45" x14ac:dyDescent="0.25">
      <c r="A30" s="332"/>
      <c r="B30" s="331"/>
      <c r="C30" s="54" t="s">
        <v>70</v>
      </c>
      <c r="D30" s="216" t="s">
        <v>139</v>
      </c>
      <c r="E30" s="199" t="s">
        <v>114</v>
      </c>
      <c r="F30" s="172" t="s">
        <v>114</v>
      </c>
      <c r="G30" s="188" t="s">
        <v>114</v>
      </c>
      <c r="H30" s="172" t="s">
        <v>114</v>
      </c>
      <c r="I30" s="216" t="s">
        <v>139</v>
      </c>
      <c r="J30" s="39"/>
      <c r="K30" s="75"/>
      <c r="L30" s="39"/>
      <c r="M30" s="188" t="s">
        <v>114</v>
      </c>
      <c r="N30" s="3" t="s">
        <v>185</v>
      </c>
      <c r="O30" s="171" t="s">
        <v>180</v>
      </c>
      <c r="P30" s="239" t="s">
        <v>181</v>
      </c>
      <c r="Q30" s="240" t="s">
        <v>21</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7"/>
      <c r="E31" s="4"/>
      <c r="F31" s="4"/>
      <c r="G31" s="110"/>
      <c r="H31" s="4"/>
      <c r="I31" s="7"/>
      <c r="J31" s="4"/>
      <c r="K31" s="7"/>
      <c r="L31" s="4"/>
      <c r="M31" s="4"/>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9"/>
      <c r="E32" s="1"/>
      <c r="F32" s="1"/>
      <c r="G32" s="111"/>
      <c r="H32" s="1"/>
      <c r="I32" s="9"/>
      <c r="J32" s="1"/>
      <c r="L32" s="1"/>
      <c r="M32" s="1"/>
      <c r="N32" s="10"/>
      <c r="O32" s="10"/>
      <c r="P32" s="11"/>
      <c r="Q32" s="20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6" t="s">
        <v>139</v>
      </c>
      <c r="E33" s="186" t="s">
        <v>176</v>
      </c>
      <c r="F33" s="220" t="s">
        <v>176</v>
      </c>
      <c r="G33" s="186" t="s">
        <v>176</v>
      </c>
      <c r="H33" s="220" t="s">
        <v>176</v>
      </c>
      <c r="I33" s="216" t="s">
        <v>139</v>
      </c>
      <c r="J33" s="25"/>
      <c r="K33" s="75"/>
      <c r="L33" s="25"/>
      <c r="M33" s="186" t="s">
        <v>176</v>
      </c>
      <c r="N33" s="141" t="s">
        <v>185</v>
      </c>
      <c r="O33" s="28" t="s">
        <v>139</v>
      </c>
      <c r="P33" s="170" t="s">
        <v>198</v>
      </c>
      <c r="Q33" s="240" t="s">
        <v>193</v>
      </c>
      <c r="R33" s="150"/>
      <c r="S33" s="150"/>
      <c r="AD33" s="1"/>
      <c r="AE33" s="1"/>
      <c r="AF33" s="1"/>
      <c r="AG33" s="1"/>
      <c r="AH33" s="1"/>
      <c r="AI33" s="1"/>
      <c r="AJ33" s="1"/>
      <c r="AK33" s="1"/>
      <c r="AL33" s="1"/>
      <c r="AM33" s="1"/>
      <c r="AN33" s="1"/>
      <c r="AO33" s="1"/>
      <c r="AP33" s="1"/>
      <c r="AQ33" s="1"/>
      <c r="AR33" s="1"/>
      <c r="AS33" s="1"/>
      <c r="AT33" s="1"/>
      <c r="AU33" s="1"/>
    </row>
    <row r="34" spans="1:47" ht="41.1" customHeight="1" x14ac:dyDescent="0.25">
      <c r="A34" s="333"/>
      <c r="B34" s="334"/>
      <c r="C34" s="178" t="s">
        <v>81</v>
      </c>
      <c r="D34" s="216" t="s">
        <v>139</v>
      </c>
      <c r="E34" s="199" t="s">
        <v>114</v>
      </c>
      <c r="F34" s="172" t="s">
        <v>114</v>
      </c>
      <c r="G34" s="188" t="s">
        <v>114</v>
      </c>
      <c r="H34" s="172" t="s">
        <v>114</v>
      </c>
      <c r="I34" s="216" t="s">
        <v>139</v>
      </c>
      <c r="J34" s="39"/>
      <c r="K34" s="75"/>
      <c r="L34" s="39"/>
      <c r="M34" s="188" t="s">
        <v>114</v>
      </c>
      <c r="N34" s="141" t="s">
        <v>185</v>
      </c>
      <c r="O34" s="171" t="s">
        <v>199</v>
      </c>
      <c r="P34" s="201" t="s">
        <v>200</v>
      </c>
      <c r="Q34" s="274" t="s">
        <v>184</v>
      </c>
      <c r="R34" s="150"/>
      <c r="S34" s="150"/>
      <c r="AD34" s="1"/>
      <c r="AE34" s="1"/>
      <c r="AF34" s="1"/>
      <c r="AG34" s="1"/>
      <c r="AH34" s="1"/>
      <c r="AI34" s="1"/>
      <c r="AJ34" s="1"/>
      <c r="AK34" s="1"/>
      <c r="AL34" s="1"/>
      <c r="AM34" s="1"/>
      <c r="AN34" s="1"/>
      <c r="AO34" s="1"/>
      <c r="AP34" s="1"/>
      <c r="AQ34" s="1"/>
      <c r="AR34" s="1"/>
      <c r="AS34" s="1"/>
      <c r="AT34" s="1"/>
      <c r="AU34" s="1"/>
    </row>
    <row r="35" spans="1:47" ht="30" x14ac:dyDescent="0.25">
      <c r="A35" s="333"/>
      <c r="B35" s="334"/>
      <c r="C35" s="179" t="s">
        <v>79</v>
      </c>
      <c r="D35" s="216" t="s">
        <v>139</v>
      </c>
      <c r="E35" s="186" t="s">
        <v>189</v>
      </c>
      <c r="F35" s="220" t="s">
        <v>189</v>
      </c>
      <c r="G35" s="186" t="s">
        <v>189</v>
      </c>
      <c r="H35" s="220" t="s">
        <v>189</v>
      </c>
      <c r="I35" s="216" t="s">
        <v>139</v>
      </c>
      <c r="J35" s="26"/>
      <c r="K35" s="76"/>
      <c r="L35" s="26"/>
      <c r="M35" s="186" t="s">
        <v>189</v>
      </c>
      <c r="N35" s="141" t="s">
        <v>185</v>
      </c>
      <c r="O35" s="171" t="s">
        <v>291</v>
      </c>
      <c r="P35" s="198" t="s">
        <v>201</v>
      </c>
      <c r="Q35" s="274" t="s">
        <v>184</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16" t="s">
        <v>139</v>
      </c>
      <c r="E36" s="199" t="s">
        <v>114</v>
      </c>
      <c r="F36" s="172" t="s">
        <v>114</v>
      </c>
      <c r="G36" s="188" t="s">
        <v>114</v>
      </c>
      <c r="H36" s="172" t="s">
        <v>114</v>
      </c>
      <c r="I36" s="216" t="s">
        <v>139</v>
      </c>
      <c r="J36" s="39"/>
      <c r="K36" s="75"/>
      <c r="L36" s="39"/>
      <c r="M36" s="188" t="s">
        <v>114</v>
      </c>
      <c r="N36" s="3" t="s">
        <v>185</v>
      </c>
      <c r="O36" s="28" t="s">
        <v>215</v>
      </c>
      <c r="P36" s="202" t="s">
        <v>202</v>
      </c>
      <c r="Q36" s="274" t="s">
        <v>184</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16" t="s">
        <v>139</v>
      </c>
      <c r="E37" s="186" t="s">
        <v>176</v>
      </c>
      <c r="F37" s="220" t="s">
        <v>176</v>
      </c>
      <c r="G37" s="186" t="s">
        <v>176</v>
      </c>
      <c r="H37" s="220" t="s">
        <v>176</v>
      </c>
      <c r="I37" s="216" t="s">
        <v>139</v>
      </c>
      <c r="J37" s="27"/>
      <c r="K37" s="75"/>
      <c r="L37" s="27"/>
      <c r="M37" s="186" t="s">
        <v>176</v>
      </c>
      <c r="N37" s="3" t="s">
        <v>185</v>
      </c>
      <c r="O37" s="28" t="s">
        <v>139</v>
      </c>
      <c r="P37" s="170" t="s">
        <v>203</v>
      </c>
      <c r="Q37" s="240" t="s">
        <v>193</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24"/>
      <c r="B38" s="164"/>
      <c r="C38" s="78"/>
      <c r="D38" s="167"/>
      <c r="E38" s="166"/>
      <c r="F38" s="166"/>
      <c r="G38" s="167"/>
      <c r="H38" s="166"/>
      <c r="I38" s="167"/>
      <c r="J38" s="165"/>
      <c r="K38" s="154"/>
      <c r="L38" s="165"/>
      <c r="M38" s="16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18.75" x14ac:dyDescent="0.25">
      <c r="A39" s="1"/>
      <c r="B39" s="1"/>
      <c r="C39" s="8"/>
      <c r="D39" s="6"/>
      <c r="E39" s="8"/>
      <c r="F39" s="8"/>
      <c r="G39" s="11"/>
      <c r="H39" s="8"/>
      <c r="I39" s="6"/>
      <c r="J39" s="8"/>
      <c r="L39" s="8"/>
      <c r="M39" s="8"/>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45" x14ac:dyDescent="0.25">
      <c r="A40" s="333" t="s">
        <v>3</v>
      </c>
      <c r="B40" s="334"/>
      <c r="C40" s="58" t="s">
        <v>4</v>
      </c>
      <c r="D40" s="216" t="s">
        <v>139</v>
      </c>
      <c r="E40" s="186" t="s">
        <v>189</v>
      </c>
      <c r="F40" s="172" t="s">
        <v>189</v>
      </c>
      <c r="G40" s="186" t="s">
        <v>189</v>
      </c>
      <c r="H40" s="172" t="s">
        <v>189</v>
      </c>
      <c r="I40" s="216" t="s">
        <v>139</v>
      </c>
      <c r="J40" s="144"/>
      <c r="K40" s="145"/>
      <c r="L40" s="144"/>
      <c r="M40" s="186" t="s">
        <v>189</v>
      </c>
      <c r="N40" s="3" t="s">
        <v>139</v>
      </c>
      <c r="O40" s="171" t="s">
        <v>239</v>
      </c>
      <c r="P40" s="195" t="s">
        <v>240</v>
      </c>
      <c r="Q40" s="194" t="s">
        <v>24</v>
      </c>
      <c r="R40"/>
      <c r="S40" s="150"/>
      <c r="AD40" s="1"/>
      <c r="AE40" s="1"/>
      <c r="AF40" s="1"/>
      <c r="AG40" s="1"/>
      <c r="AH40" s="1"/>
      <c r="AI40" s="1"/>
      <c r="AJ40" s="1"/>
      <c r="AK40" s="1"/>
      <c r="AL40" s="1"/>
      <c r="AM40" s="1"/>
      <c r="AN40" s="1"/>
      <c r="AO40" s="1"/>
      <c r="AP40" s="1"/>
      <c r="AQ40" s="1"/>
      <c r="AR40" s="1"/>
      <c r="AS40" s="1"/>
      <c r="AT40" s="1"/>
      <c r="AU40" s="1"/>
    </row>
    <row r="41" spans="1:47" ht="45" x14ac:dyDescent="0.25">
      <c r="A41" s="333"/>
      <c r="B41" s="334"/>
      <c r="C41" s="78" t="s">
        <v>10</v>
      </c>
      <c r="D41" s="216" t="s">
        <v>139</v>
      </c>
      <c r="E41" s="186" t="s">
        <v>207</v>
      </c>
      <c r="F41" s="172" t="s">
        <v>207</v>
      </c>
      <c r="G41" s="186" t="s">
        <v>207</v>
      </c>
      <c r="H41" s="172" t="s">
        <v>207</v>
      </c>
      <c r="I41" s="216" t="s">
        <v>139</v>
      </c>
      <c r="J41" s="144"/>
      <c r="K41" s="145"/>
      <c r="L41" s="144"/>
      <c r="M41" s="186" t="s">
        <v>207</v>
      </c>
      <c r="N41" s="3" t="s">
        <v>139</v>
      </c>
      <c r="O41" s="171" t="s">
        <v>243</v>
      </c>
      <c r="P41" s="195" t="s">
        <v>241</v>
      </c>
      <c r="Q41" s="194" t="s">
        <v>24</v>
      </c>
      <c r="R41"/>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C58</f>
        <v>Others Quota</v>
      </c>
      <c r="D42" s="216" t="s">
        <v>139</v>
      </c>
      <c r="E42" s="186" t="s">
        <v>176</v>
      </c>
      <c r="F42" s="173" t="s">
        <v>176</v>
      </c>
      <c r="G42" s="186" t="s">
        <v>176</v>
      </c>
      <c r="H42" s="173" t="s">
        <v>176</v>
      </c>
      <c r="I42" s="216" t="s">
        <v>139</v>
      </c>
      <c r="J42" s="144"/>
      <c r="K42" s="146"/>
      <c r="L42" s="144"/>
      <c r="M42" s="186" t="s">
        <v>176</v>
      </c>
      <c r="N42" s="3" t="s">
        <v>139</v>
      </c>
      <c r="O42" s="171" t="s">
        <v>139</v>
      </c>
      <c r="P42" s="195" t="s">
        <v>226</v>
      </c>
      <c r="Q42" s="194" t="s">
        <v>193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216" t="s">
        <v>139</v>
      </c>
      <c r="E43" s="186" t="s">
        <v>176</v>
      </c>
      <c r="F43" s="172" t="s">
        <v>176</v>
      </c>
      <c r="G43" s="186" t="s">
        <v>176</v>
      </c>
      <c r="H43" s="172" t="s">
        <v>176</v>
      </c>
      <c r="I43" s="216" t="s">
        <v>139</v>
      </c>
      <c r="J43" s="144"/>
      <c r="K43" s="146"/>
      <c r="L43" s="144"/>
      <c r="M43" s="186" t="s">
        <v>176</v>
      </c>
      <c r="N43" s="3" t="s">
        <v>139</v>
      </c>
      <c r="O43" s="171" t="s">
        <v>139</v>
      </c>
      <c r="P43" s="195" t="s">
        <v>226</v>
      </c>
      <c r="Q43" s="194" t="s">
        <v>193</v>
      </c>
      <c r="R43" s="150"/>
      <c r="S43" s="150"/>
      <c r="AD43" s="1"/>
      <c r="AE43" s="1"/>
      <c r="AF43" s="1"/>
      <c r="AG43" s="1"/>
      <c r="AH43" s="1"/>
      <c r="AI43" s="1"/>
      <c r="AJ43" s="1"/>
      <c r="AK43" s="1"/>
      <c r="AL43" s="1"/>
      <c r="AM43" s="1"/>
      <c r="AN43" s="1"/>
      <c r="AO43" s="1"/>
      <c r="AP43" s="1"/>
      <c r="AQ43" s="1"/>
      <c r="AR43" s="1"/>
      <c r="AS43" s="1"/>
      <c r="AT43" s="1"/>
      <c r="AU43" s="1"/>
    </row>
    <row r="44" spans="1:47" ht="21" customHeight="1" x14ac:dyDescent="0.25">
      <c r="A44" s="333"/>
      <c r="B44" s="334"/>
      <c r="C44" s="59" t="str">
        <f>C59</f>
        <v>Remove TAC</v>
      </c>
      <c r="D44" s="216" t="s">
        <v>139</v>
      </c>
      <c r="E44" s="186" t="s">
        <v>176</v>
      </c>
      <c r="F44" s="172" t="s">
        <v>176</v>
      </c>
      <c r="G44" s="186" t="s">
        <v>176</v>
      </c>
      <c r="H44" s="172" t="s">
        <v>176</v>
      </c>
      <c r="I44" s="216" t="s">
        <v>139</v>
      </c>
      <c r="J44" s="144"/>
      <c r="K44" s="145"/>
      <c r="L44" s="144"/>
      <c r="M44" s="186" t="s">
        <v>176</v>
      </c>
      <c r="N44" s="3" t="s">
        <v>139</v>
      </c>
      <c r="O44" s="171" t="s">
        <v>139</v>
      </c>
      <c r="P44" s="195" t="s">
        <v>226</v>
      </c>
      <c r="Q44" s="194" t="s">
        <v>193</v>
      </c>
      <c r="R44" s="150"/>
      <c r="S44" s="150"/>
      <c r="AD44" s="1"/>
      <c r="AE44" s="1"/>
      <c r="AF44" s="1"/>
      <c r="AG44" s="1"/>
      <c r="AH44" s="1"/>
      <c r="AI44" s="1"/>
      <c r="AJ44" s="1"/>
      <c r="AK44" s="1"/>
      <c r="AL44" s="1"/>
      <c r="AM44" s="1"/>
      <c r="AN44" s="1"/>
      <c r="AO44" s="1"/>
      <c r="AP44" s="1"/>
      <c r="AQ44" s="1"/>
      <c r="AR44" s="1"/>
      <c r="AS44" s="1"/>
      <c r="AT44" s="1"/>
      <c r="AU44" s="1"/>
    </row>
    <row r="45" spans="1:47" ht="30" x14ac:dyDescent="0.25">
      <c r="A45" s="333"/>
      <c r="B45" s="334"/>
      <c r="C45" s="281" t="s">
        <v>265</v>
      </c>
      <c r="D45" s="216" t="s">
        <v>139</v>
      </c>
      <c r="E45" s="186" t="s">
        <v>189</v>
      </c>
      <c r="F45" s="172" t="s">
        <v>189</v>
      </c>
      <c r="G45" s="186" t="s">
        <v>189</v>
      </c>
      <c r="H45" s="172" t="s">
        <v>189</v>
      </c>
      <c r="I45" s="216" t="s">
        <v>139</v>
      </c>
      <c r="J45" s="282"/>
      <c r="K45" s="283"/>
      <c r="L45" s="282"/>
      <c r="M45" s="186" t="s">
        <v>189</v>
      </c>
      <c r="N45" s="3" t="s">
        <v>139</v>
      </c>
      <c r="O45" s="171" t="s">
        <v>266</v>
      </c>
      <c r="P45" s="195" t="s">
        <v>293</v>
      </c>
      <c r="Q45" s="194" t="s">
        <v>292</v>
      </c>
      <c r="R45" s="150"/>
      <c r="S45" s="150"/>
      <c r="AD45" s="1"/>
      <c r="AE45" s="1"/>
      <c r="AF45" s="1"/>
      <c r="AG45" s="1"/>
      <c r="AH45" s="1"/>
      <c r="AI45" s="1"/>
      <c r="AJ45" s="1"/>
      <c r="AK45" s="1"/>
      <c r="AL45" s="1"/>
      <c r="AM45" s="1"/>
      <c r="AN45" s="1"/>
      <c r="AO45" s="1"/>
      <c r="AP45" s="1"/>
      <c r="AQ45" s="1"/>
      <c r="AR45" s="1"/>
      <c r="AS45" s="1"/>
      <c r="AT45" s="1"/>
      <c r="AU45" s="1"/>
    </row>
    <row r="46" spans="1:47" ht="28.5" customHeight="1" x14ac:dyDescent="0.25">
      <c r="A46" s="333"/>
      <c r="B46" s="334"/>
      <c r="C46" s="263" t="str">
        <f t="shared" ref="C46" si="20">C60</f>
        <v xml:space="preserve">Merge TAC regions </v>
      </c>
      <c r="D46" s="216" t="s">
        <v>139</v>
      </c>
      <c r="E46" s="185" t="s">
        <v>114</v>
      </c>
      <c r="F46" s="172" t="s">
        <v>114</v>
      </c>
      <c r="G46" s="185" t="s">
        <v>114</v>
      </c>
      <c r="H46" s="172" t="s">
        <v>114</v>
      </c>
      <c r="I46" s="216" t="s">
        <v>139</v>
      </c>
      <c r="J46" s="282"/>
      <c r="K46" s="283"/>
      <c r="L46" s="282"/>
      <c r="M46" s="185" t="s">
        <v>114</v>
      </c>
      <c r="N46" s="3" t="s">
        <v>139</v>
      </c>
      <c r="O46" s="171" t="s">
        <v>294</v>
      </c>
      <c r="P46" s="284" t="s">
        <v>264</v>
      </c>
      <c r="Q46" s="194" t="s">
        <v>253</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1"/>
      <c r="B47" s="1"/>
      <c r="C47" s="1"/>
      <c r="D47" s="6"/>
      <c r="E47" s="1"/>
      <c r="F47" s="1"/>
      <c r="G47" s="116"/>
      <c r="H47" s="1"/>
      <c r="I47" s="6"/>
      <c r="J47" s="1"/>
      <c r="K47" s="6"/>
      <c r="L47" s="1"/>
      <c r="M47" s="1"/>
      <c r="N47" s="5"/>
      <c r="O47" s="5"/>
      <c r="P47" s="5"/>
      <c r="Q47" s="208"/>
      <c r="R47" s="150"/>
      <c r="S47" s="150"/>
      <c r="AD47" s="1"/>
      <c r="AE47" s="1"/>
      <c r="AF47" s="1"/>
      <c r="AG47" s="1"/>
      <c r="AH47" s="1"/>
      <c r="AI47" s="1"/>
      <c r="AJ47" s="1"/>
      <c r="AK47" s="1"/>
      <c r="AL47" s="1"/>
      <c r="AM47" s="1"/>
      <c r="AN47" s="1"/>
      <c r="AO47" s="1"/>
      <c r="AP47" s="1"/>
      <c r="AQ47" s="1"/>
      <c r="AR47" s="1"/>
      <c r="AS47" s="1"/>
      <c r="AT47" s="1"/>
      <c r="AU47" s="1"/>
    </row>
    <row r="48" spans="1:47" ht="34.5" customHeight="1" x14ac:dyDescent="0.25">
      <c r="A48" s="1"/>
      <c r="B48" s="1"/>
      <c r="C48" s="74" t="s">
        <v>38</v>
      </c>
      <c r="D48" s="7"/>
      <c r="E48" s="36"/>
      <c r="F48" s="36"/>
      <c r="G48" s="115"/>
      <c r="H48" s="36"/>
      <c r="I48" s="7"/>
      <c r="J48" s="36"/>
      <c r="L48" s="36"/>
      <c r="M48" s="36"/>
      <c r="N48" s="5"/>
      <c r="O48" s="5"/>
      <c r="P48" s="5"/>
      <c r="Q48" s="208"/>
      <c r="R48" s="150"/>
      <c r="S48" s="150"/>
      <c r="AD48" s="1"/>
      <c r="AE48" s="1"/>
      <c r="AF48" s="1"/>
      <c r="AG48" s="1"/>
      <c r="AH48" s="1"/>
      <c r="AI48" s="1"/>
      <c r="AJ48" s="1"/>
      <c r="AK48" s="1"/>
      <c r="AL48" s="1"/>
      <c r="AM48" s="1"/>
      <c r="AN48" s="1"/>
      <c r="AO48" s="1"/>
      <c r="AP48" s="1"/>
      <c r="AQ48" s="1"/>
      <c r="AR48" s="1"/>
      <c r="AS48" s="1"/>
      <c r="AT48" s="1"/>
      <c r="AU48" s="1"/>
    </row>
    <row r="49" spans="1:47" ht="30" x14ac:dyDescent="0.25">
      <c r="A49" s="333" t="s">
        <v>2</v>
      </c>
      <c r="B49" s="334"/>
      <c r="C49" s="56" t="s">
        <v>14</v>
      </c>
      <c r="D49" s="216" t="s">
        <v>139</v>
      </c>
      <c r="E49" s="189" t="s">
        <v>176</v>
      </c>
      <c r="F49" s="172" t="s">
        <v>176</v>
      </c>
      <c r="G49" s="189" t="s">
        <v>176</v>
      </c>
      <c r="H49" s="172" t="s">
        <v>176</v>
      </c>
      <c r="I49" s="216" t="s">
        <v>139</v>
      </c>
      <c r="J49" s="143"/>
      <c r="K49" s="145"/>
      <c r="L49" s="143"/>
      <c r="M49" s="186" t="s">
        <v>176</v>
      </c>
      <c r="N49" s="3" t="s">
        <v>139</v>
      </c>
      <c r="O49" s="3" t="s">
        <v>139</v>
      </c>
      <c r="P49" s="195" t="s">
        <v>204</v>
      </c>
      <c r="Q49" s="258" t="s">
        <v>193</v>
      </c>
      <c r="R49" s="150"/>
      <c r="S49" s="150"/>
      <c r="AD49" s="1"/>
      <c r="AE49" s="1"/>
      <c r="AF49" s="1"/>
      <c r="AG49" s="1"/>
      <c r="AH49" s="1"/>
      <c r="AI49" s="1"/>
      <c r="AJ49" s="1"/>
      <c r="AK49" s="1"/>
      <c r="AL49" s="1"/>
      <c r="AM49" s="1"/>
      <c r="AN49" s="1"/>
      <c r="AO49" s="1"/>
      <c r="AP49" s="1"/>
      <c r="AQ49" s="1"/>
      <c r="AR49" s="1"/>
      <c r="AS49" s="1"/>
      <c r="AT49" s="1"/>
      <c r="AU49" s="1"/>
    </row>
    <row r="50" spans="1:47" s="1" customFormat="1" ht="21" x14ac:dyDescent="0.25">
      <c r="A50" s="333"/>
      <c r="B50" s="334"/>
      <c r="C50" s="62" t="s">
        <v>30</v>
      </c>
      <c r="D50" s="216" t="s">
        <v>139</v>
      </c>
      <c r="E50" s="185" t="s">
        <v>189</v>
      </c>
      <c r="F50" s="173" t="s">
        <v>189</v>
      </c>
      <c r="G50" s="185" t="s">
        <v>189</v>
      </c>
      <c r="H50" s="173" t="s">
        <v>189</v>
      </c>
      <c r="I50" s="216" t="s">
        <v>139</v>
      </c>
      <c r="J50" s="143"/>
      <c r="K50" s="146"/>
      <c r="L50" s="143"/>
      <c r="M50" s="189" t="s">
        <v>189</v>
      </c>
      <c r="N50" s="3" t="s">
        <v>139</v>
      </c>
      <c r="O50" s="141" t="s">
        <v>194</v>
      </c>
      <c r="P50" s="285" t="s">
        <v>209</v>
      </c>
      <c r="Q50" s="258" t="s">
        <v>24</v>
      </c>
      <c r="R50" s="150"/>
      <c r="S50" s="150"/>
    </row>
    <row r="51" spans="1:47" s="1" customFormat="1" ht="21" x14ac:dyDescent="0.35">
      <c r="A51" s="333"/>
      <c r="B51" s="334"/>
      <c r="C51" s="176" t="s">
        <v>31</v>
      </c>
      <c r="D51" s="216" t="s">
        <v>139</v>
      </c>
      <c r="E51" s="189" t="s">
        <v>189</v>
      </c>
      <c r="F51" s="174" t="s">
        <v>189</v>
      </c>
      <c r="G51" s="189" t="s">
        <v>189</v>
      </c>
      <c r="H51" s="174" t="s">
        <v>189</v>
      </c>
      <c r="I51" s="216" t="s">
        <v>139</v>
      </c>
      <c r="J51" s="143"/>
      <c r="K51" s="177"/>
      <c r="L51" s="143"/>
      <c r="M51" s="189" t="s">
        <v>189</v>
      </c>
      <c r="N51" s="3" t="s">
        <v>139</v>
      </c>
      <c r="O51" s="3" t="s">
        <v>279</v>
      </c>
      <c r="P51" s="286" t="s">
        <v>242</v>
      </c>
      <c r="Q51" s="258" t="s">
        <v>24</v>
      </c>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s="1" customFormat="1" ht="21" customHeight="1" x14ac:dyDescent="0.35">
      <c r="A53" s="333"/>
      <c r="B53" s="334"/>
      <c r="C53" s="175"/>
      <c r="D53" s="185"/>
      <c r="E53" s="185"/>
      <c r="F53" s="185"/>
      <c r="G53" s="185"/>
      <c r="H53" s="185"/>
      <c r="I53" s="185"/>
      <c r="J53" s="39"/>
      <c r="K53" s="196"/>
      <c r="L53" s="39"/>
      <c r="M53" s="39"/>
      <c r="N53" s="197"/>
      <c r="O53" s="197"/>
      <c r="P53" s="148"/>
      <c r="Q53" s="147"/>
      <c r="R53" s="150"/>
      <c r="S53" s="150"/>
    </row>
    <row r="54" spans="1:47" ht="21.75" thickBot="1" x14ac:dyDescent="0.3">
      <c r="A54" s="1"/>
      <c r="B54" s="1"/>
      <c r="C54" s="4"/>
      <c r="D54" s="4"/>
      <c r="E54" s="4"/>
      <c r="F54" s="6"/>
      <c r="G54" s="15"/>
      <c r="H54" s="4"/>
      <c r="I54" s="6"/>
      <c r="J54" s="4"/>
      <c r="K54" s="15"/>
      <c r="L54" s="4"/>
      <c r="M54" s="4"/>
      <c r="N54" s="5"/>
      <c r="O54" s="5"/>
      <c r="P54" s="15"/>
      <c r="R54" s="150"/>
      <c r="S54" s="150"/>
      <c r="AD54" s="1"/>
      <c r="AE54" s="1"/>
      <c r="AF54" s="1"/>
      <c r="AG54" s="1"/>
      <c r="AH54" s="1"/>
      <c r="AI54" s="1"/>
      <c r="AJ54" s="1"/>
      <c r="AK54" s="1"/>
      <c r="AL54" s="1"/>
      <c r="AM54" s="1"/>
      <c r="AN54" s="1"/>
      <c r="AO54" s="1"/>
      <c r="AP54" s="1"/>
      <c r="AQ54" s="1"/>
      <c r="AR54" s="1"/>
      <c r="AS54" s="1"/>
      <c r="AT54" s="1"/>
      <c r="AU54" s="1"/>
    </row>
    <row r="55" spans="1:47" ht="193.5" customHeight="1" thickBot="1" x14ac:dyDescent="0.3">
      <c r="A55" s="335" t="s">
        <v>86</v>
      </c>
      <c r="B55" s="336"/>
      <c r="C55" s="336"/>
      <c r="D55" s="337" t="s">
        <v>322</v>
      </c>
      <c r="E55" s="336"/>
      <c r="F55" s="336"/>
      <c r="G55" s="336"/>
      <c r="H55" s="336"/>
      <c r="I55" s="338"/>
      <c r="J55" s="117"/>
      <c r="K55" s="105"/>
      <c r="L55" s="223"/>
      <c r="M55" s="233"/>
      <c r="N55" s="31"/>
      <c r="O55" s="31"/>
      <c r="P55" s="31"/>
      <c r="Q55" s="31"/>
      <c r="R55" s="325"/>
      <c r="S55" s="325"/>
      <c r="AD55" s="1"/>
      <c r="AE55" s="1"/>
      <c r="AF55" s="1"/>
      <c r="AG55" s="1"/>
      <c r="AH55" s="1"/>
      <c r="AI55" s="1"/>
      <c r="AJ55" s="1"/>
      <c r="AK55" s="1"/>
      <c r="AL55" s="1"/>
      <c r="AM55" s="1"/>
      <c r="AN55" s="1"/>
      <c r="AO55" s="1"/>
      <c r="AP55" s="1"/>
      <c r="AQ55" s="1"/>
      <c r="AR55" s="1"/>
      <c r="AS55" s="1"/>
      <c r="AT55" s="1"/>
      <c r="AU55" s="1"/>
    </row>
    <row r="56" spans="1:47" ht="23.25" hidden="1" x14ac:dyDescent="0.35">
      <c r="A56" s="18"/>
      <c r="B56" s="19"/>
      <c r="C56" s="6"/>
      <c r="D56" s="6"/>
      <c r="E56" s="6"/>
      <c r="F56" s="5"/>
      <c r="G56" s="114"/>
      <c r="H56" s="6"/>
      <c r="I56" s="5"/>
      <c r="J56" s="6"/>
      <c r="K56" s="5"/>
      <c r="L56" s="6"/>
      <c r="M56" s="6"/>
      <c r="N56" s="5"/>
      <c r="O56" s="5"/>
      <c r="P56" s="5"/>
      <c r="R56" s="150"/>
      <c r="S56" s="150"/>
      <c r="AD56" s="1"/>
      <c r="AE56" s="1"/>
      <c r="AF56" s="1"/>
      <c r="AG56" s="1"/>
      <c r="AH56" s="1"/>
      <c r="AI56" s="1"/>
      <c r="AJ56" s="1"/>
      <c r="AK56" s="1"/>
      <c r="AL56" s="1"/>
      <c r="AM56" s="1"/>
      <c r="AN56" s="1"/>
      <c r="AO56" s="1"/>
      <c r="AP56" s="1"/>
      <c r="AQ56" s="1"/>
      <c r="AR56" s="1"/>
      <c r="AS56" s="1"/>
      <c r="AT56" s="1"/>
      <c r="AU56" s="1"/>
    </row>
    <row r="57" spans="1:47" ht="21" hidden="1" x14ac:dyDescent="0.25">
      <c r="A57" s="1"/>
      <c r="B57" s="1"/>
      <c r="C57" s="16"/>
      <c r="D57" s="69" t="s">
        <v>39</v>
      </c>
      <c r="E57" s="16"/>
      <c r="F57" s="7"/>
      <c r="G57" s="115"/>
      <c r="H57" s="16"/>
      <c r="I57" s="7"/>
      <c r="J57" s="16"/>
      <c r="L57" s="16"/>
      <c r="M57" s="16"/>
      <c r="N57" s="5"/>
      <c r="O57" s="5"/>
      <c r="P57" s="1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t="s">
        <v>32</v>
      </c>
      <c r="B58" s="327"/>
      <c r="C58" s="41" t="s">
        <v>11</v>
      </c>
      <c r="D58" s="13" t="s">
        <v>63</v>
      </c>
      <c r="E58" s="13" t="s">
        <v>63</v>
      </c>
      <c r="F58" s="138" t="s">
        <v>63</v>
      </c>
      <c r="G58" s="42"/>
      <c r="H58" s="138" t="s">
        <v>63</v>
      </c>
      <c r="I58" s="44"/>
      <c r="J58" s="13"/>
      <c r="K58" s="75"/>
      <c r="L58" s="13"/>
      <c r="M58" s="13"/>
      <c r="N58" s="14"/>
      <c r="O58" s="29"/>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thickBot="1" x14ac:dyDescent="0.3">
      <c r="A59" s="326"/>
      <c r="B59" s="327"/>
      <c r="C59" s="58" t="s">
        <v>5</v>
      </c>
      <c r="D59" s="37"/>
      <c r="E59" s="37"/>
      <c r="F59" s="73"/>
      <c r="G59" s="43"/>
      <c r="H59" s="138"/>
      <c r="I59" s="112"/>
      <c r="J59" s="37"/>
      <c r="K59" s="76"/>
      <c r="L59" s="37"/>
      <c r="M59" s="37"/>
      <c r="N59" s="20"/>
      <c r="O59" s="30"/>
      <c r="P59" s="2"/>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25">
      <c r="A60" s="326"/>
      <c r="B60" s="327"/>
      <c r="C60" s="58" t="s">
        <v>6</v>
      </c>
      <c r="D60" s="12"/>
      <c r="E60" s="12"/>
      <c r="F60" s="138"/>
      <c r="G60" s="42"/>
      <c r="H60" s="138"/>
      <c r="I60" s="113"/>
      <c r="J60" s="12"/>
      <c r="K60" s="75"/>
      <c r="L60" s="12"/>
      <c r="M60" s="12"/>
      <c r="N60" s="14"/>
      <c r="O60" s="29"/>
      <c r="P60" s="17"/>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41" t="s">
        <v>16</v>
      </c>
      <c r="D61" s="38"/>
      <c r="E61" s="38"/>
      <c r="F61" s="138"/>
      <c r="G61" s="43"/>
      <c r="H61" s="138"/>
      <c r="I61" s="44"/>
      <c r="J61" s="38"/>
      <c r="K61" s="75"/>
      <c r="L61" s="38"/>
      <c r="M61" s="38"/>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60" t="s">
        <v>15</v>
      </c>
      <c r="D62" s="23"/>
      <c r="E62" s="23"/>
      <c r="F62" s="138"/>
      <c r="G62" s="42"/>
      <c r="H62" s="138"/>
      <c r="I62" s="44"/>
      <c r="J62" s="23"/>
      <c r="K62" s="75"/>
      <c r="L62" s="23"/>
      <c r="M62" s="23"/>
      <c r="N62" s="14"/>
      <c r="O62" s="14"/>
      <c r="P62" s="149"/>
      <c r="Q62" s="147"/>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26"/>
      <c r="B63" s="327"/>
      <c r="C63" s="57"/>
      <c r="D63" s="24"/>
      <c r="E63" s="24"/>
      <c r="F63" s="73"/>
      <c r="G63" s="42"/>
      <c r="H63" s="138"/>
      <c r="I63" s="44"/>
      <c r="J63" s="24"/>
      <c r="K63" s="76"/>
      <c r="L63" s="24"/>
      <c r="M63" s="24"/>
      <c r="N63" s="14"/>
      <c r="O63" s="29"/>
      <c r="P63" s="149"/>
      <c r="Q63" s="147"/>
      <c r="R63" s="150"/>
      <c r="S63" s="150"/>
      <c r="AD63" s="1"/>
      <c r="AE63" s="1"/>
      <c r="AF63" s="1"/>
      <c r="AG63" s="1"/>
      <c r="AH63" s="1"/>
      <c r="AI63" s="1"/>
      <c r="AJ63" s="1"/>
      <c r="AK63" s="1"/>
      <c r="AL63" s="1"/>
      <c r="AM63" s="1"/>
      <c r="AN63" s="1"/>
      <c r="AO63" s="1"/>
      <c r="AP63" s="1"/>
      <c r="AQ63" s="1"/>
      <c r="AR63" s="1"/>
      <c r="AS63" s="1"/>
      <c r="AT63" s="1"/>
      <c r="AU63" s="1"/>
    </row>
    <row r="64" spans="1:47" ht="21.75" hidden="1" thickBot="1" x14ac:dyDescent="0.3">
      <c r="A64" s="21"/>
      <c r="B64" s="21"/>
      <c r="C64" s="22"/>
      <c r="D64" s="6"/>
      <c r="E64" s="6"/>
      <c r="F64" s="6"/>
      <c r="G64" s="22"/>
      <c r="H64" s="22"/>
      <c r="I64" s="22"/>
      <c r="J64" s="22"/>
      <c r="K64" s="22"/>
      <c r="L64" s="22"/>
      <c r="M64" s="6"/>
      <c r="N64" s="15"/>
      <c r="O64" s="15"/>
      <c r="P64" s="142" t="s">
        <v>64</v>
      </c>
      <c r="R64" s="150"/>
      <c r="S64" s="150"/>
      <c r="AD64" s="1"/>
      <c r="AE64" s="1"/>
      <c r="AF64" s="1"/>
      <c r="AG64" s="1"/>
      <c r="AH64" s="1"/>
      <c r="AI64" s="1"/>
      <c r="AJ64" s="1"/>
      <c r="AK64" s="1"/>
      <c r="AL64" s="1"/>
      <c r="AM64" s="1"/>
      <c r="AN64" s="1"/>
      <c r="AO64" s="1"/>
      <c r="AP64" s="1"/>
      <c r="AQ64" s="1"/>
      <c r="AR64" s="1"/>
      <c r="AS64" s="1"/>
      <c r="AT64" s="1"/>
      <c r="AU64" s="1"/>
    </row>
    <row r="65" spans="1:47" ht="60" hidden="1" customHeight="1" x14ac:dyDescent="0.35">
      <c r="A65" s="335" t="s">
        <v>29</v>
      </c>
      <c r="B65" s="336"/>
      <c r="C65" s="336"/>
      <c r="D65" s="117" t="s">
        <v>65</v>
      </c>
      <c r="E65" s="117"/>
      <c r="F65" s="105"/>
      <c r="G65" s="107"/>
      <c r="H65" s="223"/>
      <c r="I65" s="106"/>
      <c r="J65" s="117"/>
      <c r="K65" s="105"/>
      <c r="L65" s="223"/>
      <c r="M65" s="233"/>
      <c r="N65" s="32"/>
      <c r="O65" s="31"/>
      <c r="P65" s="31"/>
      <c r="Q65" s="31"/>
      <c r="R65" s="150"/>
      <c r="S65" s="150"/>
      <c r="AD65" s="1"/>
      <c r="AE65" s="1"/>
      <c r="AF65" s="1"/>
      <c r="AG65" s="1"/>
      <c r="AH65" s="1"/>
      <c r="AI65" s="1"/>
      <c r="AJ65" s="1"/>
      <c r="AK65" s="1"/>
      <c r="AL65" s="1"/>
      <c r="AM65" s="1"/>
      <c r="AN65" s="1"/>
      <c r="AO65" s="1"/>
      <c r="AP65" s="1"/>
      <c r="AQ65" s="1"/>
      <c r="AR65" s="1"/>
      <c r="AS65" s="1"/>
      <c r="AT65" s="1"/>
      <c r="AU65" s="1"/>
    </row>
    <row r="66" spans="1:47" s="1" customFormat="1" x14ac:dyDescent="0.25">
      <c r="R66" s="150"/>
      <c r="S66" s="150"/>
    </row>
    <row r="67" spans="1:47" s="1" customFormat="1" ht="23.25" x14ac:dyDescent="0.35">
      <c r="A67" s="209" t="s">
        <v>20</v>
      </c>
      <c r="B67" s="210"/>
    </row>
    <row r="68" spans="1:47" s="1" customFormat="1" ht="21" x14ac:dyDescent="0.35">
      <c r="A68" s="211"/>
      <c r="B68" s="210" t="s">
        <v>21</v>
      </c>
    </row>
    <row r="69" spans="1:47" s="1" customFormat="1" ht="21" x14ac:dyDescent="0.35">
      <c r="A69" s="211"/>
      <c r="B69" s="210" t="s">
        <v>22</v>
      </c>
    </row>
    <row r="70" spans="1:47" s="1" customFormat="1" ht="21" x14ac:dyDescent="0.35">
      <c r="A70" s="211"/>
      <c r="B70" s="210" t="s">
        <v>23</v>
      </c>
    </row>
    <row r="71" spans="1:47" s="1" customFormat="1" ht="21" x14ac:dyDescent="0.35">
      <c r="A71" s="211"/>
      <c r="B71" s="210" t="s">
        <v>24</v>
      </c>
    </row>
    <row r="72" spans="1:47" s="1" customFormat="1" ht="21" x14ac:dyDescent="0.35">
      <c r="A72" s="211"/>
      <c r="B72" s="210" t="s">
        <v>25</v>
      </c>
    </row>
    <row r="73" spans="1:47" s="1" customFormat="1" ht="21" x14ac:dyDescent="0.35">
      <c r="A73" s="211"/>
      <c r="B73" s="210" t="s">
        <v>26</v>
      </c>
    </row>
    <row r="74" spans="1:47" s="1" customFormat="1" ht="21" x14ac:dyDescent="0.35">
      <c r="A74" s="211"/>
      <c r="B74" s="210" t="s">
        <v>27</v>
      </c>
    </row>
    <row r="75" spans="1:47" s="1" customFormat="1" ht="21" x14ac:dyDescent="0.35">
      <c r="A75" s="211"/>
      <c r="B75" s="210" t="s">
        <v>24</v>
      </c>
    </row>
    <row r="76" spans="1:47" s="1" customFormat="1" ht="21" x14ac:dyDescent="0.35">
      <c r="A76" s="211"/>
      <c r="B76" s="210" t="s">
        <v>25</v>
      </c>
    </row>
    <row r="77" spans="1:47" s="1" customFormat="1" ht="21" x14ac:dyDescent="0.35">
      <c r="A77" s="211"/>
      <c r="B77" s="210" t="s">
        <v>26</v>
      </c>
    </row>
    <row r="78" spans="1:47" s="1" customFormat="1" ht="21" x14ac:dyDescent="0.35">
      <c r="A78" s="211"/>
      <c r="B78" s="210" t="s">
        <v>27</v>
      </c>
    </row>
    <row r="79" spans="1:47" s="1" customFormat="1" ht="21" x14ac:dyDescent="0.35">
      <c r="B79" s="72"/>
    </row>
  </sheetData>
  <mergeCells count="29">
    <mergeCell ref="A65:C65"/>
    <mergeCell ref="A40:B46"/>
    <mergeCell ref="A49:B53"/>
    <mergeCell ref="A55:C55"/>
    <mergeCell ref="D55:I55"/>
    <mergeCell ref="R55:S55"/>
    <mergeCell ref="A58:B63"/>
    <mergeCell ref="A26:B26"/>
    <mergeCell ref="R27:S27"/>
    <mergeCell ref="A28:B30"/>
    <mergeCell ref="R29:S29"/>
    <mergeCell ref="R32:S32"/>
    <mergeCell ref="A33:B37"/>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8" scale="11"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78"/>
  <sheetViews>
    <sheetView zoomScale="60" zoomScaleNormal="60" workbookViewId="0">
      <pane xSplit="2" ySplit="2" topLeftCell="C15" activePane="bottomRight" state="frozen"/>
      <selection pane="topRight" activeCell="C1" sqref="C1"/>
      <selection pane="bottomLeft" activeCell="A3" sqref="A3"/>
      <selection pane="bottomRight" activeCell="C26" sqref="C26"/>
    </sheetView>
  </sheetViews>
  <sheetFormatPr defaultColWidth="35.75" defaultRowHeight="15.75" x14ac:dyDescent="0.25"/>
  <cols>
    <col min="1" max="1" width="35.25" customWidth="1"/>
    <col min="2" max="2" width="49.875" bestFit="1" customWidth="1"/>
    <col min="3" max="3" width="59.375" customWidth="1"/>
    <col min="4" max="4" width="27.375" customWidth="1"/>
    <col min="5" max="5" width="24.375" customWidth="1"/>
    <col min="6" max="6" width="25.375" bestFit="1"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124</v>
      </c>
      <c r="B1" s="108"/>
      <c r="C1" s="108"/>
      <c r="D1" s="109"/>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5046</v>
      </c>
      <c r="D4" s="314"/>
      <c r="E4" s="314"/>
      <c r="F4" s="314"/>
      <c r="G4" s="314"/>
      <c r="H4" s="314"/>
      <c r="I4" s="314"/>
      <c r="J4" s="314"/>
      <c r="K4" s="314"/>
      <c r="L4" s="314"/>
      <c r="M4" s="314"/>
    </row>
    <row r="5" spans="1:47" s="1" customFormat="1" ht="26.25" x14ac:dyDescent="0.25">
      <c r="A5" s="324" t="s">
        <v>105</v>
      </c>
      <c r="B5" s="324"/>
      <c r="C5" s="212">
        <f>C4*1</f>
        <v>5046</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87">
        <f>(D8/$C$4)*100</f>
        <v>0</v>
      </c>
      <c r="E7" s="100">
        <f t="shared" ref="E7:I7" si="0">(E8/$C$4)*100</f>
        <v>71.066191042409827</v>
      </c>
      <c r="F7" s="100">
        <f t="shared" si="0"/>
        <v>0.27744748315497425</v>
      </c>
      <c r="G7" s="87">
        <f>(G8/$C$4)*100</f>
        <v>0</v>
      </c>
      <c r="H7" s="100">
        <f>(H8/$C$4)*100</f>
        <v>18.07372175980975</v>
      </c>
      <c r="I7" s="87">
        <f t="shared" si="0"/>
        <v>3.1113753468093539</v>
      </c>
      <c r="J7" s="90">
        <v>16.899999999999999</v>
      </c>
      <c r="K7" s="90">
        <v>79.599999999999994</v>
      </c>
      <c r="L7" s="90">
        <v>3.5</v>
      </c>
      <c r="M7" s="87">
        <f t="shared" ref="M7" si="1">(M8/$C$4)*100</f>
        <v>0.99088386841062226</v>
      </c>
      <c r="N7" s="71"/>
    </row>
    <row r="8" spans="1:47" s="1" customFormat="1" ht="26.25" customHeight="1" x14ac:dyDescent="0.25">
      <c r="A8" s="128"/>
      <c r="B8" s="123" t="s">
        <v>49</v>
      </c>
      <c r="C8" s="73"/>
      <c r="D8" s="50">
        <v>0</v>
      </c>
      <c r="E8" s="50">
        <v>3586</v>
      </c>
      <c r="F8" s="50">
        <v>14</v>
      </c>
      <c r="G8" s="50">
        <v>0</v>
      </c>
      <c r="H8" s="50">
        <v>912</v>
      </c>
      <c r="I8" s="50">
        <v>157</v>
      </c>
      <c r="J8" s="91">
        <f>($H$8/100)*J7</f>
        <v>154.12799999999999</v>
      </c>
      <c r="K8" s="91">
        <f>($H$8/100)*K7</f>
        <v>725.95199999999988</v>
      </c>
      <c r="L8" s="91">
        <f>($H$8/100)*L7</f>
        <v>31.919999999999998</v>
      </c>
      <c r="M8" s="50">
        <v>50</v>
      </c>
      <c r="N8" s="94"/>
    </row>
    <row r="9" spans="1:47" s="1" customFormat="1" ht="26.25" customHeight="1" x14ac:dyDescent="0.25">
      <c r="A9" s="124" t="s">
        <v>52</v>
      </c>
      <c r="B9" s="122" t="s">
        <v>50</v>
      </c>
      <c r="C9" s="73"/>
      <c r="D9" s="87">
        <v>0</v>
      </c>
      <c r="E9" s="87">
        <v>3808</v>
      </c>
      <c r="F9" s="50">
        <v>15</v>
      </c>
      <c r="G9" s="87">
        <v>1</v>
      </c>
      <c r="H9" s="87">
        <v>913</v>
      </c>
      <c r="I9" s="87">
        <v>179</v>
      </c>
      <c r="J9" s="91"/>
      <c r="K9" s="91"/>
      <c r="L9" s="91"/>
      <c r="M9" s="87">
        <v>44.45</v>
      </c>
      <c r="N9" s="139">
        <f>SUM(D9:I9)</f>
        <v>4916</v>
      </c>
    </row>
    <row r="10" spans="1:47" s="1" customFormat="1" ht="26.25" customHeight="1" x14ac:dyDescent="0.25">
      <c r="A10" s="128"/>
      <c r="B10" s="123" t="s">
        <v>51</v>
      </c>
      <c r="C10" s="73"/>
      <c r="D10" s="87">
        <f>($C$5/100)*D7</f>
        <v>0</v>
      </c>
      <c r="E10" s="87">
        <f>($C$5/100)*E7</f>
        <v>3586</v>
      </c>
      <c r="F10" s="87">
        <f t="shared" ref="F10:I10" si="2">($C$5/100)*F7</f>
        <v>14.000000000000002</v>
      </c>
      <c r="G10" s="87">
        <f>($C$5/100)*G7</f>
        <v>0</v>
      </c>
      <c r="H10" s="87">
        <f>($C$5/100)*H7</f>
        <v>912</v>
      </c>
      <c r="I10" s="87">
        <f t="shared" si="2"/>
        <v>157</v>
      </c>
      <c r="J10" s="91">
        <f>($H$10/100)*J7</f>
        <v>154.12799999999999</v>
      </c>
      <c r="K10" s="91">
        <f>($H$10/100)*K7</f>
        <v>725.95199999999988</v>
      </c>
      <c r="L10" s="91">
        <f>($H$10/100)*L7</f>
        <v>31.919999999999998</v>
      </c>
      <c r="M10" s="87">
        <f t="shared" ref="M10" si="3">($C$5/100)*M7</f>
        <v>50</v>
      </c>
      <c r="N10" s="94"/>
    </row>
    <row r="11" spans="1:47" s="1" customFormat="1" ht="26.25" customHeight="1" x14ac:dyDescent="0.25">
      <c r="A11" s="124" t="s">
        <v>53</v>
      </c>
      <c r="B11" s="122" t="s">
        <v>56</v>
      </c>
      <c r="C11" s="73"/>
      <c r="D11" s="50">
        <v>0</v>
      </c>
      <c r="E11" s="87">
        <v>1117.9000000000001</v>
      </c>
      <c r="F11" s="65">
        <v>1.1000000000000001</v>
      </c>
      <c r="G11" s="51">
        <v>0</v>
      </c>
      <c r="H11" s="87">
        <v>391.7</v>
      </c>
      <c r="I11" s="87">
        <v>174.7</v>
      </c>
      <c r="J11" s="90">
        <v>5</v>
      </c>
      <c r="K11" s="93">
        <v>5026</v>
      </c>
      <c r="L11" s="90">
        <v>2</v>
      </c>
      <c r="M11" s="87">
        <v>0</v>
      </c>
      <c r="N11" s="94" t="s">
        <v>108</v>
      </c>
    </row>
    <row r="12" spans="1:47" s="1" customFormat="1" ht="26.25" customHeight="1" x14ac:dyDescent="0.25">
      <c r="A12" s="124"/>
      <c r="B12" s="122" t="s">
        <v>62</v>
      </c>
      <c r="C12" s="73"/>
      <c r="D12" s="50">
        <v>0</v>
      </c>
      <c r="E12" s="87">
        <v>2.92</v>
      </c>
      <c r="F12" s="65">
        <v>71.849999999999994</v>
      </c>
      <c r="G12" s="51">
        <v>0</v>
      </c>
      <c r="H12" s="50">
        <v>0.06</v>
      </c>
      <c r="I12" s="87">
        <v>0</v>
      </c>
      <c r="J12" s="90"/>
      <c r="K12" s="93"/>
      <c r="L12" s="90"/>
      <c r="M12" s="87">
        <v>0</v>
      </c>
      <c r="N12" s="94"/>
    </row>
    <row r="13" spans="1:47" s="1" customFormat="1" ht="26.25" customHeight="1" x14ac:dyDescent="0.25">
      <c r="B13" s="122" t="s">
        <v>57</v>
      </c>
      <c r="C13" s="73"/>
      <c r="D13" s="140"/>
      <c r="E13" s="140">
        <f t="shared" ref="E13:I13" si="4">E12/E14</f>
        <v>2.6052354526150492E-3</v>
      </c>
      <c r="F13" s="140">
        <f t="shared" si="4"/>
        <v>0.98492117888965047</v>
      </c>
      <c r="G13" s="140"/>
      <c r="H13" s="140">
        <f t="shared" si="4"/>
        <v>1.5315499285276701E-4</v>
      </c>
      <c r="I13" s="140">
        <f t="shared" si="4"/>
        <v>0</v>
      </c>
      <c r="J13" s="90">
        <v>30.61</v>
      </c>
      <c r="K13" s="93">
        <v>33.07</v>
      </c>
      <c r="L13" s="90">
        <v>455.3</v>
      </c>
      <c r="M13" s="140">
        <v>0</v>
      </c>
      <c r="N13" s="94"/>
    </row>
    <row r="14" spans="1:47" s="1" customFormat="1" ht="26.25" x14ac:dyDescent="0.25">
      <c r="A14" s="46"/>
      <c r="B14" s="122" t="s">
        <v>54</v>
      </c>
      <c r="C14" s="126">
        <f>SUM(D14:I14)</f>
        <v>1760.2300000000002</v>
      </c>
      <c r="D14" s="65">
        <f>D12+D11</f>
        <v>0</v>
      </c>
      <c r="E14" s="65">
        <f t="shared" ref="E14:I14" si="5">E12+E11</f>
        <v>1120.8200000000002</v>
      </c>
      <c r="F14" s="65">
        <f t="shared" si="5"/>
        <v>72.949999999999989</v>
      </c>
      <c r="G14" s="65">
        <f t="shared" si="5"/>
        <v>0</v>
      </c>
      <c r="H14" s="65">
        <f t="shared" si="5"/>
        <v>391.76</v>
      </c>
      <c r="I14" s="65">
        <f t="shared" si="5"/>
        <v>174.7</v>
      </c>
      <c r="J14" s="235">
        <f t="shared" ref="J14:L14" si="6">(J11/(100-J13))*100</f>
        <v>7.2056492289955321</v>
      </c>
      <c r="K14" s="235">
        <f t="shared" si="6"/>
        <v>7509.3381144479299</v>
      </c>
      <c r="L14" s="235">
        <f t="shared" si="6"/>
        <v>-0.56290458767238949</v>
      </c>
      <c r="M14" s="65">
        <f t="shared" ref="M14" si="7">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c r="E16" s="127">
        <f t="shared" ref="E16:I16" si="8">E11/E8</f>
        <v>0.31174010039040717</v>
      </c>
      <c r="F16" s="136">
        <f t="shared" si="8"/>
        <v>7.8571428571428584E-2</v>
      </c>
      <c r="G16" s="136"/>
      <c r="H16" s="136">
        <f t="shared" si="8"/>
        <v>0.42949561403508768</v>
      </c>
      <c r="I16" s="136">
        <f t="shared" si="8"/>
        <v>1.1127388535031846</v>
      </c>
      <c r="J16" s="125">
        <f>J14/J8</f>
        <v>4.6751072024522035E-2</v>
      </c>
      <c r="K16" s="125">
        <f>K14/K8</f>
        <v>10.344124838071844</v>
      </c>
      <c r="L16" s="125">
        <f>L14/L8</f>
        <v>-1.7634855503520976E-2</v>
      </c>
      <c r="M16" s="136">
        <f t="shared" ref="M16" si="9">M11/M8</f>
        <v>0</v>
      </c>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f t="shared" ref="E17:I17" si="10">E11/E9</f>
        <v>0.29356617647058825</v>
      </c>
      <c r="F17" s="127">
        <f t="shared" si="10"/>
        <v>7.3333333333333334E-2</v>
      </c>
      <c r="G17" s="127"/>
      <c r="H17" s="127">
        <f t="shared" si="10"/>
        <v>0.42902519167579406</v>
      </c>
      <c r="I17" s="127">
        <f t="shared" si="10"/>
        <v>0.97597765363128486</v>
      </c>
      <c r="J17" s="95"/>
      <c r="K17" s="96"/>
      <c r="L17" s="95"/>
      <c r="M17" s="127">
        <f t="shared" ref="M17" si="11">M11/M9</f>
        <v>0</v>
      </c>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c r="E18" s="133">
        <f t="shared" ref="E18:I18" si="12">E14/E8</f>
        <v>0.31255437813720027</v>
      </c>
      <c r="F18" s="133">
        <f t="shared" si="12"/>
        <v>5.2107142857142845</v>
      </c>
      <c r="G18" s="133"/>
      <c r="H18" s="133">
        <f t="shared" si="12"/>
        <v>0.42956140350877192</v>
      </c>
      <c r="I18" s="133">
        <f t="shared" si="12"/>
        <v>1.1127388535031846</v>
      </c>
      <c r="J18" s="95"/>
      <c r="K18" s="96"/>
      <c r="L18" s="95"/>
      <c r="M18" s="133">
        <f t="shared" ref="M18" si="13">M14/M8</f>
        <v>0</v>
      </c>
      <c r="N18" s="1" t="s">
        <v>139</v>
      </c>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f t="shared" ref="E19:I19" si="14">E14/E9</f>
        <v>0.29433298319327733</v>
      </c>
      <c r="F19" s="129">
        <f t="shared" si="14"/>
        <v>4.8633333333333324</v>
      </c>
      <c r="G19" s="129"/>
      <c r="H19" s="129">
        <f t="shared" si="14"/>
        <v>0.42909090909090908</v>
      </c>
      <c r="I19" s="129">
        <f t="shared" si="14"/>
        <v>0.97597765363128486</v>
      </c>
      <c r="J19" s="95"/>
      <c r="K19" s="96"/>
      <c r="L19" s="95"/>
      <c r="M19" s="129">
        <f t="shared" ref="M19" si="15">M14/M9</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c r="E20" s="190">
        <f>E14/E10</f>
        <v>0.31255437813720027</v>
      </c>
      <c r="F20" s="191">
        <f t="shared" ref="F20:I20" si="16">F14/F10</f>
        <v>5.2107142857142845</v>
      </c>
      <c r="G20" s="191"/>
      <c r="H20" s="191">
        <f t="shared" si="16"/>
        <v>0.42956140350877192</v>
      </c>
      <c r="I20" s="191">
        <f t="shared" si="16"/>
        <v>1.1127388535031846</v>
      </c>
      <c r="J20" s="95"/>
      <c r="K20" s="96"/>
      <c r="L20" s="95"/>
      <c r="M20" s="191">
        <f t="shared" ref="M20" si="17">M14/M10</f>
        <v>0</v>
      </c>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53"/>
      <c r="E21" s="193">
        <f t="shared" ref="E21" si="18">E10-E14</f>
        <v>2465.1799999999998</v>
      </c>
      <c r="F21" s="153">
        <f t="shared" ref="F21:I21" si="19">F10-F14</f>
        <v>-58.949999999999989</v>
      </c>
      <c r="G21" s="193"/>
      <c r="H21" s="193">
        <f t="shared" si="19"/>
        <v>520.24</v>
      </c>
      <c r="I21" s="153">
        <f t="shared" si="19"/>
        <v>-17.699999999999989</v>
      </c>
      <c r="J21" s="125"/>
      <c r="K21" s="125"/>
      <c r="L21" s="125"/>
      <c r="M21" s="193">
        <f t="shared" ref="M21" si="20">M10-M14</f>
        <v>50</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48</v>
      </c>
      <c r="B22" s="316"/>
      <c r="C22" s="317" t="s">
        <v>139</v>
      </c>
      <c r="D22" s="213"/>
      <c r="E22" s="182" t="s">
        <v>143</v>
      </c>
      <c r="F22" s="161" t="s">
        <v>145</v>
      </c>
      <c r="G22" s="213"/>
      <c r="H22" s="182" t="s">
        <v>145</v>
      </c>
      <c r="I22" s="161" t="s">
        <v>145</v>
      </c>
      <c r="J22" s="61"/>
      <c r="K22" s="61"/>
      <c r="L22" s="61"/>
      <c r="M22" s="182"/>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18"/>
      <c r="D23" s="214"/>
      <c r="E23" s="183" t="s">
        <v>154</v>
      </c>
      <c r="F23" s="162" t="s">
        <v>153</v>
      </c>
      <c r="G23" s="214"/>
      <c r="H23" s="183" t="s">
        <v>153</v>
      </c>
      <c r="I23" s="162" t="s">
        <v>155</v>
      </c>
      <c r="J23" s="157"/>
      <c r="K23" s="77"/>
      <c r="L23" s="77"/>
      <c r="M23" s="183"/>
      <c r="N23" s="155"/>
      <c r="O23" s="155"/>
      <c r="P23" s="155"/>
      <c r="Q23" s="156"/>
      <c r="R23" s="151"/>
      <c r="S23" s="151"/>
    </row>
    <row r="24" spans="1:47" s="71" customFormat="1" ht="27" thickBot="1" x14ac:dyDescent="0.45">
      <c r="A24" s="320" t="s">
        <v>76</v>
      </c>
      <c r="B24" s="321"/>
      <c r="C24" s="318"/>
      <c r="D24" s="214"/>
      <c r="E24" s="183" t="s">
        <v>119</v>
      </c>
      <c r="F24" s="162"/>
      <c r="G24" s="214"/>
      <c r="H24" s="183"/>
      <c r="I24" s="162" t="s">
        <v>156</v>
      </c>
      <c r="J24" s="152"/>
      <c r="K24" s="152"/>
      <c r="L24" s="152"/>
      <c r="M24" s="183"/>
      <c r="N24" s="155"/>
      <c r="O24" s="155"/>
      <c r="P24" s="155"/>
      <c r="Q24" s="156"/>
      <c r="R24" s="151"/>
      <c r="S24" s="151"/>
    </row>
    <row r="25" spans="1:47" s="71" customFormat="1" ht="27" thickBot="1" x14ac:dyDescent="0.45">
      <c r="A25" s="322" t="s">
        <v>75</v>
      </c>
      <c r="B25" s="323"/>
      <c r="C25" s="319"/>
      <c r="D25" s="215"/>
      <c r="E25" s="184"/>
      <c r="F25" s="163"/>
      <c r="G25" s="215"/>
      <c r="H25" s="184"/>
      <c r="I25" s="236" t="s">
        <v>120</v>
      </c>
      <c r="J25" s="152"/>
      <c r="K25" s="152"/>
      <c r="L25" s="152"/>
      <c r="M25" s="184"/>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218" t="s">
        <v>139</v>
      </c>
      <c r="E28" s="185" t="s">
        <v>139</v>
      </c>
      <c r="F28" s="172" t="s">
        <v>139</v>
      </c>
      <c r="G28" s="218" t="s">
        <v>139</v>
      </c>
      <c r="H28" s="185" t="s">
        <v>139</v>
      </c>
      <c r="I28" s="172" t="s">
        <v>139</v>
      </c>
      <c r="J28" s="39"/>
      <c r="K28" s="75"/>
      <c r="L28" s="39"/>
      <c r="M28" s="185" t="s">
        <v>139</v>
      </c>
      <c r="N28" s="3" t="s">
        <v>139</v>
      </c>
      <c r="O28" s="171" t="s">
        <v>139</v>
      </c>
      <c r="P28" s="273" t="s">
        <v>139</v>
      </c>
      <c r="Q28" s="274" t="s">
        <v>193</v>
      </c>
      <c r="R28" s="272"/>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218" t="s">
        <v>139</v>
      </c>
      <c r="E29" s="185" t="s">
        <v>139</v>
      </c>
      <c r="F29" s="172" t="s">
        <v>139</v>
      </c>
      <c r="G29" s="218" t="s">
        <v>139</v>
      </c>
      <c r="H29" s="185" t="s">
        <v>139</v>
      </c>
      <c r="I29" s="172" t="s">
        <v>139</v>
      </c>
      <c r="J29" s="35"/>
      <c r="K29" s="75"/>
      <c r="L29" s="35"/>
      <c r="M29" s="185" t="s">
        <v>139</v>
      </c>
      <c r="N29" s="3" t="s">
        <v>139</v>
      </c>
      <c r="O29" s="171" t="s">
        <v>139</v>
      </c>
      <c r="P29" s="273" t="s">
        <v>139</v>
      </c>
      <c r="Q29" s="274" t="s">
        <v>193</v>
      </c>
      <c r="R29" s="325"/>
      <c r="S29" s="325"/>
      <c r="AD29" s="1"/>
      <c r="AE29" s="1"/>
      <c r="AF29" s="1"/>
      <c r="AG29" s="1"/>
      <c r="AH29" s="1"/>
      <c r="AI29" s="1"/>
      <c r="AJ29" s="1"/>
      <c r="AK29" s="1"/>
      <c r="AL29" s="1"/>
      <c r="AM29" s="1"/>
      <c r="AN29" s="1"/>
      <c r="AO29" s="1"/>
      <c r="AP29" s="1"/>
      <c r="AQ29" s="1"/>
      <c r="AR29" s="1"/>
      <c r="AS29" s="1"/>
      <c r="AT29" s="1"/>
      <c r="AU29" s="1"/>
    </row>
    <row r="30" spans="1:47" ht="21" x14ac:dyDescent="0.25">
      <c r="A30" s="332"/>
      <c r="B30" s="331"/>
      <c r="C30" s="54" t="s">
        <v>70</v>
      </c>
      <c r="D30" s="216" t="s">
        <v>139</v>
      </c>
      <c r="E30" s="185" t="s">
        <v>139</v>
      </c>
      <c r="F30" s="172" t="s">
        <v>139</v>
      </c>
      <c r="G30" s="216" t="s">
        <v>139</v>
      </c>
      <c r="H30" s="185" t="s">
        <v>139</v>
      </c>
      <c r="I30" s="172" t="s">
        <v>139</v>
      </c>
      <c r="J30" s="39"/>
      <c r="K30" s="75"/>
      <c r="L30" s="39"/>
      <c r="M30" s="185" t="s">
        <v>139</v>
      </c>
      <c r="N30" s="3" t="s">
        <v>139</v>
      </c>
      <c r="O30" s="171" t="s">
        <v>139</v>
      </c>
      <c r="P30" s="273" t="s">
        <v>139</v>
      </c>
      <c r="Q30" s="274" t="s">
        <v>193</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7"/>
      <c r="F31" s="7"/>
      <c r="G31" s="7"/>
      <c r="H31" s="7"/>
      <c r="I31" s="7"/>
      <c r="J31" s="4"/>
      <c r="K31" s="7"/>
      <c r="L31" s="4"/>
      <c r="M31" s="4"/>
      <c r="N31" s="5"/>
      <c r="O31" s="5"/>
      <c r="P31" s="275"/>
      <c r="Q31" s="27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9"/>
      <c r="F32" s="9"/>
      <c r="G32" s="9"/>
      <c r="H32" s="9"/>
      <c r="I32" s="9"/>
      <c r="J32" s="1"/>
      <c r="L32" s="1"/>
      <c r="M32" s="1"/>
      <c r="N32" s="10"/>
      <c r="O32" s="10"/>
      <c r="P32" s="277"/>
      <c r="Q32" s="27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8" t="s">
        <v>139</v>
      </c>
      <c r="E33" s="185" t="s">
        <v>139</v>
      </c>
      <c r="F33" s="172" t="s">
        <v>139</v>
      </c>
      <c r="G33" s="218" t="s">
        <v>139</v>
      </c>
      <c r="H33" s="185" t="s">
        <v>139</v>
      </c>
      <c r="I33" s="172" t="s">
        <v>139</v>
      </c>
      <c r="J33" s="25"/>
      <c r="K33" s="75"/>
      <c r="L33" s="25"/>
      <c r="M33" s="185" t="s">
        <v>139</v>
      </c>
      <c r="N33" s="3" t="s">
        <v>139</v>
      </c>
      <c r="O33" s="171" t="s">
        <v>139</v>
      </c>
      <c r="P33" s="273" t="s">
        <v>139</v>
      </c>
      <c r="Q33" s="274" t="s">
        <v>193</v>
      </c>
      <c r="R33" s="150"/>
      <c r="S33" s="150"/>
      <c r="AD33" s="1"/>
      <c r="AE33" s="1"/>
      <c r="AF33" s="1"/>
      <c r="AG33" s="1"/>
      <c r="AH33" s="1"/>
      <c r="AI33" s="1"/>
      <c r="AJ33" s="1"/>
      <c r="AK33" s="1"/>
      <c r="AL33" s="1"/>
      <c r="AM33" s="1"/>
      <c r="AN33" s="1"/>
      <c r="AO33" s="1"/>
      <c r="AP33" s="1"/>
      <c r="AQ33" s="1"/>
      <c r="AR33" s="1"/>
      <c r="AS33" s="1"/>
      <c r="AT33" s="1"/>
      <c r="AU33" s="1"/>
    </row>
    <row r="34" spans="1:47" ht="41.1" customHeight="1" x14ac:dyDescent="0.25">
      <c r="A34" s="333"/>
      <c r="B34" s="334"/>
      <c r="C34" s="178" t="s">
        <v>81</v>
      </c>
      <c r="D34" s="218" t="s">
        <v>139</v>
      </c>
      <c r="E34" s="185" t="s">
        <v>139</v>
      </c>
      <c r="F34" s="172" t="s">
        <v>139</v>
      </c>
      <c r="G34" s="218" t="s">
        <v>139</v>
      </c>
      <c r="H34" s="185" t="s">
        <v>139</v>
      </c>
      <c r="I34" s="172" t="s">
        <v>139</v>
      </c>
      <c r="J34" s="35"/>
      <c r="K34" s="75"/>
      <c r="L34" s="35"/>
      <c r="M34" s="185" t="s">
        <v>139</v>
      </c>
      <c r="N34" s="3" t="s">
        <v>139</v>
      </c>
      <c r="O34" s="171" t="s">
        <v>139</v>
      </c>
      <c r="P34" s="273" t="s">
        <v>139</v>
      </c>
      <c r="Q34" s="274" t="s">
        <v>193</v>
      </c>
      <c r="R34" s="150"/>
      <c r="S34" s="150"/>
      <c r="AD34" s="1"/>
      <c r="AE34" s="1"/>
      <c r="AF34" s="1"/>
      <c r="AG34" s="1"/>
      <c r="AH34" s="1"/>
      <c r="AI34" s="1"/>
      <c r="AJ34" s="1"/>
      <c r="AK34" s="1"/>
      <c r="AL34" s="1"/>
      <c r="AM34" s="1"/>
      <c r="AN34" s="1"/>
      <c r="AO34" s="1"/>
      <c r="AP34" s="1"/>
      <c r="AQ34" s="1"/>
      <c r="AR34" s="1"/>
      <c r="AS34" s="1"/>
      <c r="AT34" s="1"/>
      <c r="AU34" s="1"/>
    </row>
    <row r="35" spans="1:47" ht="21" customHeight="1" x14ac:dyDescent="0.25">
      <c r="A35" s="333"/>
      <c r="B35" s="334"/>
      <c r="C35" s="179" t="s">
        <v>79</v>
      </c>
      <c r="D35" s="218" t="s">
        <v>139</v>
      </c>
      <c r="E35" s="185" t="s">
        <v>139</v>
      </c>
      <c r="F35" s="172" t="s">
        <v>139</v>
      </c>
      <c r="G35" s="218" t="s">
        <v>139</v>
      </c>
      <c r="H35" s="185" t="s">
        <v>139</v>
      </c>
      <c r="I35" s="172" t="s">
        <v>139</v>
      </c>
      <c r="J35" s="26"/>
      <c r="K35" s="76"/>
      <c r="L35" s="26"/>
      <c r="M35" s="185" t="s">
        <v>139</v>
      </c>
      <c r="N35" s="3" t="s">
        <v>139</v>
      </c>
      <c r="O35" s="171" t="s">
        <v>139</v>
      </c>
      <c r="P35" s="273" t="s">
        <v>139</v>
      </c>
      <c r="Q35" s="274" t="s">
        <v>193</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18" t="s">
        <v>139</v>
      </c>
      <c r="E36" s="185" t="s">
        <v>139</v>
      </c>
      <c r="F36" s="172" t="s">
        <v>139</v>
      </c>
      <c r="G36" s="218" t="s">
        <v>139</v>
      </c>
      <c r="H36" s="185" t="s">
        <v>139</v>
      </c>
      <c r="I36" s="172" t="s">
        <v>139</v>
      </c>
      <c r="J36" s="26"/>
      <c r="K36" s="75"/>
      <c r="L36" s="26"/>
      <c r="M36" s="185" t="s">
        <v>139</v>
      </c>
      <c r="N36" s="3" t="s">
        <v>139</v>
      </c>
      <c r="O36" s="171" t="s">
        <v>139</v>
      </c>
      <c r="P36" s="273" t="s">
        <v>139</v>
      </c>
      <c r="Q36" s="274" t="s">
        <v>193</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16" t="s">
        <v>139</v>
      </c>
      <c r="E37" s="185" t="s">
        <v>139</v>
      </c>
      <c r="F37" s="172" t="s">
        <v>139</v>
      </c>
      <c r="G37" s="216" t="s">
        <v>139</v>
      </c>
      <c r="H37" s="185" t="s">
        <v>139</v>
      </c>
      <c r="I37" s="172" t="s">
        <v>139</v>
      </c>
      <c r="J37" s="27"/>
      <c r="K37" s="75"/>
      <c r="L37" s="27"/>
      <c r="M37" s="185" t="s">
        <v>139</v>
      </c>
      <c r="N37" s="3" t="s">
        <v>139</v>
      </c>
      <c r="O37" s="171" t="s">
        <v>139</v>
      </c>
      <c r="P37" s="273" t="s">
        <v>139</v>
      </c>
      <c r="Q37" s="274" t="s">
        <v>193</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28"/>
      <c r="B38" s="164"/>
      <c r="C38" s="78"/>
      <c r="D38" s="166"/>
      <c r="E38" s="167"/>
      <c r="F38" s="167"/>
      <c r="G38" s="167"/>
      <c r="H38" s="167"/>
      <c r="I38" s="167"/>
      <c r="J38" s="165"/>
      <c r="K38" s="154"/>
      <c r="L38" s="165"/>
      <c r="M38" s="165"/>
      <c r="N38" s="168"/>
      <c r="O38" s="168"/>
      <c r="P38" s="278"/>
      <c r="Q38" s="279"/>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6"/>
      <c r="F39" s="6"/>
      <c r="G39" s="6"/>
      <c r="H39" s="6"/>
      <c r="I39" s="6"/>
      <c r="J39" s="8"/>
      <c r="L39" s="8"/>
      <c r="M39" s="8"/>
      <c r="N39" s="5"/>
      <c r="O39" s="5"/>
      <c r="P39" s="280"/>
      <c r="Q39" s="276"/>
      <c r="R39" s="150"/>
      <c r="S39" s="150"/>
      <c r="AD39" s="1"/>
      <c r="AE39" s="1"/>
      <c r="AF39" s="1"/>
      <c r="AG39" s="1"/>
      <c r="AH39" s="1"/>
      <c r="AI39" s="1"/>
      <c r="AJ39" s="1"/>
      <c r="AK39" s="1"/>
      <c r="AL39" s="1"/>
      <c r="AM39" s="1"/>
      <c r="AN39" s="1"/>
      <c r="AO39" s="1"/>
      <c r="AP39" s="1"/>
      <c r="AQ39" s="1"/>
      <c r="AR39" s="1"/>
      <c r="AS39" s="1"/>
      <c r="AT39" s="1"/>
      <c r="AU39" s="1"/>
    </row>
    <row r="40" spans="1:47" ht="21" x14ac:dyDescent="0.25">
      <c r="A40" s="333" t="s">
        <v>3</v>
      </c>
      <c r="B40" s="334"/>
      <c r="C40" s="58" t="s">
        <v>4</v>
      </c>
      <c r="D40" s="218" t="s">
        <v>139</v>
      </c>
      <c r="E40" s="185" t="s">
        <v>139</v>
      </c>
      <c r="F40" s="172" t="s">
        <v>139</v>
      </c>
      <c r="G40" s="218" t="s">
        <v>139</v>
      </c>
      <c r="H40" s="185" t="s">
        <v>139</v>
      </c>
      <c r="I40" s="172" t="s">
        <v>139</v>
      </c>
      <c r="J40" s="144"/>
      <c r="K40" s="145"/>
      <c r="L40" s="144"/>
      <c r="M40" s="185" t="s">
        <v>139</v>
      </c>
      <c r="N40" s="3" t="s">
        <v>139</v>
      </c>
      <c r="O40" s="171" t="s">
        <v>139</v>
      </c>
      <c r="P40" s="273" t="s">
        <v>139</v>
      </c>
      <c r="Q40" s="274" t="s">
        <v>193</v>
      </c>
      <c r="S40" s="150"/>
      <c r="AD40" s="1"/>
      <c r="AE40" s="1"/>
      <c r="AF40" s="1"/>
      <c r="AG40" s="1"/>
      <c r="AH40" s="1"/>
      <c r="AI40" s="1"/>
      <c r="AJ40" s="1"/>
      <c r="AK40" s="1"/>
      <c r="AL40" s="1"/>
      <c r="AM40" s="1"/>
      <c r="AN40" s="1"/>
      <c r="AO40" s="1"/>
      <c r="AP40" s="1"/>
      <c r="AQ40" s="1"/>
      <c r="AR40" s="1"/>
      <c r="AS40" s="1"/>
      <c r="AT40" s="1"/>
      <c r="AU40" s="1"/>
    </row>
    <row r="41" spans="1:47" ht="21" x14ac:dyDescent="0.25">
      <c r="A41" s="333"/>
      <c r="B41" s="334"/>
      <c r="C41" s="78" t="s">
        <v>10</v>
      </c>
      <c r="D41" s="222" t="s">
        <v>139</v>
      </c>
      <c r="E41" s="185" t="s">
        <v>139</v>
      </c>
      <c r="F41" s="172" t="s">
        <v>139</v>
      </c>
      <c r="G41" s="218" t="s">
        <v>139</v>
      </c>
      <c r="H41" s="185" t="s">
        <v>139</v>
      </c>
      <c r="I41" s="172" t="s">
        <v>139</v>
      </c>
      <c r="J41" s="144"/>
      <c r="K41" s="146"/>
      <c r="L41" s="144"/>
      <c r="M41" s="185" t="s">
        <v>139</v>
      </c>
      <c r="N41" s="3" t="s">
        <v>139</v>
      </c>
      <c r="O41" s="171" t="s">
        <v>139</v>
      </c>
      <c r="P41" s="273" t="s">
        <v>139</v>
      </c>
      <c r="Q41" s="274" t="s">
        <v>193</v>
      </c>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C57</f>
        <v>Others Quota</v>
      </c>
      <c r="D42" s="218" t="s">
        <v>139</v>
      </c>
      <c r="E42" s="185" t="s">
        <v>139</v>
      </c>
      <c r="F42" s="172" t="s">
        <v>139</v>
      </c>
      <c r="G42" s="218" t="s">
        <v>139</v>
      </c>
      <c r="H42" s="185" t="s">
        <v>139</v>
      </c>
      <c r="I42" s="172" t="s">
        <v>139</v>
      </c>
      <c r="J42" s="144"/>
      <c r="K42" s="146"/>
      <c r="L42" s="144"/>
      <c r="M42" s="185" t="s">
        <v>139</v>
      </c>
      <c r="N42" s="3" t="s">
        <v>139</v>
      </c>
      <c r="O42" s="171" t="s">
        <v>139</v>
      </c>
      <c r="P42" s="273" t="s">
        <v>139</v>
      </c>
      <c r="Q42" s="274" t="s">
        <v>193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218" t="s">
        <v>139</v>
      </c>
      <c r="E43" s="185" t="s">
        <v>139</v>
      </c>
      <c r="F43" s="172" t="s">
        <v>139</v>
      </c>
      <c r="G43" s="218" t="s">
        <v>139</v>
      </c>
      <c r="H43" s="185" t="s">
        <v>139</v>
      </c>
      <c r="I43" s="172" t="s">
        <v>139</v>
      </c>
      <c r="J43" s="144"/>
      <c r="K43" s="146"/>
      <c r="L43" s="144"/>
      <c r="M43" s="185" t="s">
        <v>139</v>
      </c>
      <c r="N43" s="3" t="s">
        <v>139</v>
      </c>
      <c r="O43" s="171" t="s">
        <v>139</v>
      </c>
      <c r="P43" s="273" t="s">
        <v>139</v>
      </c>
      <c r="Q43" s="274" t="s">
        <v>193</v>
      </c>
      <c r="R43" s="150"/>
      <c r="S43" s="150"/>
      <c r="AD43" s="1"/>
      <c r="AE43" s="1"/>
      <c r="AF43" s="1"/>
      <c r="AG43" s="1"/>
      <c r="AH43" s="1"/>
      <c r="AI43" s="1"/>
      <c r="AJ43" s="1"/>
      <c r="AK43" s="1"/>
      <c r="AL43" s="1"/>
      <c r="AM43" s="1"/>
      <c r="AN43" s="1"/>
      <c r="AO43" s="1"/>
      <c r="AP43" s="1"/>
      <c r="AQ43" s="1"/>
      <c r="AR43" s="1"/>
      <c r="AS43" s="1"/>
      <c r="AT43" s="1"/>
      <c r="AU43" s="1"/>
    </row>
    <row r="44" spans="1:47" ht="21" customHeight="1" x14ac:dyDescent="0.25">
      <c r="A44" s="333"/>
      <c r="B44" s="334"/>
      <c r="C44" s="59" t="str">
        <f t="shared" ref="C44:C45" si="21">C58</f>
        <v>Remove TAC</v>
      </c>
      <c r="D44" s="218" t="s">
        <v>139</v>
      </c>
      <c r="E44" s="185" t="s">
        <v>139</v>
      </c>
      <c r="F44" s="172" t="s">
        <v>139</v>
      </c>
      <c r="G44" s="218" t="s">
        <v>139</v>
      </c>
      <c r="H44" s="185" t="s">
        <v>139</v>
      </c>
      <c r="I44" s="172" t="s">
        <v>139</v>
      </c>
      <c r="J44" s="144"/>
      <c r="K44" s="145"/>
      <c r="L44" s="144"/>
      <c r="M44" s="185" t="s">
        <v>139</v>
      </c>
      <c r="N44" s="3" t="s">
        <v>139</v>
      </c>
      <c r="O44" s="171" t="s">
        <v>139</v>
      </c>
      <c r="P44" s="273" t="s">
        <v>139</v>
      </c>
      <c r="Q44" s="274" t="s">
        <v>193</v>
      </c>
      <c r="R44" s="150"/>
      <c r="S44" s="150"/>
      <c r="AD44" s="1"/>
      <c r="AE44" s="1"/>
      <c r="AF44" s="1"/>
      <c r="AG44" s="1"/>
      <c r="AH44" s="1"/>
      <c r="AI44" s="1"/>
      <c r="AJ44" s="1"/>
      <c r="AK44" s="1"/>
      <c r="AL44" s="1"/>
      <c r="AM44" s="1"/>
      <c r="AN44" s="1"/>
      <c r="AO44" s="1"/>
      <c r="AP44" s="1"/>
      <c r="AQ44" s="1"/>
      <c r="AR44" s="1"/>
      <c r="AS44" s="1"/>
      <c r="AT44" s="1"/>
      <c r="AU44" s="1"/>
    </row>
    <row r="45" spans="1:47" ht="21" customHeight="1" x14ac:dyDescent="0.25">
      <c r="A45" s="333"/>
      <c r="B45" s="334"/>
      <c r="C45" s="58" t="str">
        <f t="shared" si="21"/>
        <v xml:space="preserve">Merge TAC regions </v>
      </c>
      <c r="D45" s="216" t="s">
        <v>139</v>
      </c>
      <c r="E45" s="185" t="s">
        <v>139</v>
      </c>
      <c r="F45" s="172" t="s">
        <v>139</v>
      </c>
      <c r="G45" s="216" t="s">
        <v>139</v>
      </c>
      <c r="H45" s="185" t="s">
        <v>139</v>
      </c>
      <c r="I45" s="172" t="s">
        <v>139</v>
      </c>
      <c r="J45" s="144"/>
      <c r="K45" s="145"/>
      <c r="L45" s="144"/>
      <c r="M45" s="185" t="s">
        <v>139</v>
      </c>
      <c r="N45" s="3" t="s">
        <v>139</v>
      </c>
      <c r="O45" s="171" t="s">
        <v>139</v>
      </c>
      <c r="P45" s="273" t="s">
        <v>139</v>
      </c>
      <c r="Q45" s="274" t="s">
        <v>193</v>
      </c>
      <c r="R45" s="150"/>
      <c r="S45" s="150"/>
      <c r="AD45" s="1"/>
      <c r="AE45" s="1"/>
      <c r="AF45" s="1"/>
      <c r="AG45" s="1"/>
      <c r="AH45" s="1"/>
      <c r="AI45" s="1"/>
      <c r="AJ45" s="1"/>
      <c r="AK45" s="1"/>
      <c r="AL45" s="1"/>
      <c r="AM45" s="1"/>
      <c r="AN45" s="1"/>
      <c r="AO45" s="1"/>
      <c r="AP45" s="1"/>
      <c r="AQ45" s="1"/>
      <c r="AR45" s="1"/>
      <c r="AS45" s="1"/>
      <c r="AT45" s="1"/>
      <c r="AU45" s="1"/>
    </row>
    <row r="46" spans="1:47" ht="21" customHeight="1" x14ac:dyDescent="0.25">
      <c r="A46" s="1"/>
      <c r="B46" s="1"/>
      <c r="C46" s="1"/>
      <c r="D46" s="1"/>
      <c r="E46" s="6"/>
      <c r="F46" s="6"/>
      <c r="G46" s="6"/>
      <c r="H46" s="6"/>
      <c r="I46" s="6"/>
      <c r="J46" s="1"/>
      <c r="K46" s="6"/>
      <c r="L46" s="1"/>
      <c r="M46" s="1"/>
      <c r="N46" s="5"/>
      <c r="O46" s="5"/>
      <c r="P46" s="280"/>
      <c r="Q46" s="276"/>
      <c r="R46" s="150"/>
      <c r="S46" s="150"/>
      <c r="AD46" s="1"/>
      <c r="AE46" s="1"/>
      <c r="AF46" s="1"/>
      <c r="AG46" s="1"/>
      <c r="AH46" s="1"/>
      <c r="AI46" s="1"/>
      <c r="AJ46" s="1"/>
      <c r="AK46" s="1"/>
      <c r="AL46" s="1"/>
      <c r="AM46" s="1"/>
      <c r="AN46" s="1"/>
      <c r="AO46" s="1"/>
      <c r="AP46" s="1"/>
      <c r="AQ46" s="1"/>
      <c r="AR46" s="1"/>
      <c r="AS46" s="1"/>
      <c r="AT46" s="1"/>
      <c r="AU46" s="1"/>
    </row>
    <row r="47" spans="1:47" ht="34.5" customHeight="1" x14ac:dyDescent="0.25">
      <c r="A47" s="1"/>
      <c r="B47" s="1"/>
      <c r="C47" s="74" t="s">
        <v>38</v>
      </c>
      <c r="D47" s="68" t="s">
        <v>40</v>
      </c>
      <c r="E47" s="7"/>
      <c r="F47" s="7"/>
      <c r="G47" s="7"/>
      <c r="H47" s="7"/>
      <c r="I47" s="7"/>
      <c r="J47" s="36"/>
      <c r="L47" s="36"/>
      <c r="M47" s="36"/>
      <c r="N47" s="36"/>
      <c r="O47" s="36"/>
      <c r="P47" s="36"/>
      <c r="Q47" s="36"/>
      <c r="R47" s="150"/>
      <c r="S47" s="150"/>
      <c r="AD47" s="1"/>
      <c r="AE47" s="1"/>
      <c r="AF47" s="1"/>
      <c r="AG47" s="1"/>
      <c r="AH47" s="1"/>
      <c r="AI47" s="1"/>
      <c r="AJ47" s="1"/>
      <c r="AK47" s="1"/>
      <c r="AL47" s="1"/>
      <c r="AM47" s="1"/>
      <c r="AN47" s="1"/>
      <c r="AO47" s="1"/>
      <c r="AP47" s="1"/>
      <c r="AQ47" s="1"/>
      <c r="AR47" s="1"/>
      <c r="AS47" s="1"/>
      <c r="AT47" s="1"/>
      <c r="AU47" s="1"/>
    </row>
    <row r="48" spans="1:47" ht="21" x14ac:dyDescent="0.25">
      <c r="A48" s="333" t="s">
        <v>2</v>
      </c>
      <c r="B48" s="334"/>
      <c r="C48" s="56" t="s">
        <v>14</v>
      </c>
      <c r="D48" s="218" t="s">
        <v>139</v>
      </c>
      <c r="E48" s="185" t="s">
        <v>139</v>
      </c>
      <c r="F48" s="172" t="s">
        <v>139</v>
      </c>
      <c r="G48" s="218" t="s">
        <v>139</v>
      </c>
      <c r="H48" s="185" t="s">
        <v>139</v>
      </c>
      <c r="I48" s="172" t="s">
        <v>139</v>
      </c>
      <c r="J48" s="143"/>
      <c r="K48" s="145"/>
      <c r="L48" s="143"/>
      <c r="M48" s="185" t="s">
        <v>139</v>
      </c>
      <c r="N48" s="3" t="s">
        <v>139</v>
      </c>
      <c r="O48" s="171" t="s">
        <v>139</v>
      </c>
      <c r="P48" s="273" t="s">
        <v>139</v>
      </c>
      <c r="Q48" s="274" t="s">
        <v>193</v>
      </c>
      <c r="R48" s="150"/>
      <c r="S48" s="150"/>
      <c r="AD48" s="1"/>
      <c r="AE48" s="1"/>
      <c r="AF48" s="1"/>
      <c r="AG48" s="1"/>
      <c r="AH48" s="1"/>
      <c r="AI48" s="1"/>
      <c r="AJ48" s="1"/>
      <c r="AK48" s="1"/>
      <c r="AL48" s="1"/>
      <c r="AM48" s="1"/>
      <c r="AN48" s="1"/>
      <c r="AO48" s="1"/>
      <c r="AP48" s="1"/>
      <c r="AQ48" s="1"/>
      <c r="AR48" s="1"/>
      <c r="AS48" s="1"/>
      <c r="AT48" s="1"/>
      <c r="AU48" s="1"/>
    </row>
    <row r="49" spans="1:47" s="1" customFormat="1" ht="21" x14ac:dyDescent="0.25">
      <c r="A49" s="333"/>
      <c r="B49" s="334"/>
      <c r="C49" s="62" t="s">
        <v>30</v>
      </c>
      <c r="D49" s="218" t="s">
        <v>139</v>
      </c>
      <c r="E49" s="185" t="s">
        <v>139</v>
      </c>
      <c r="F49" s="172" t="s">
        <v>139</v>
      </c>
      <c r="G49" s="218" t="s">
        <v>139</v>
      </c>
      <c r="H49" s="185" t="s">
        <v>139</v>
      </c>
      <c r="I49" s="172" t="s">
        <v>139</v>
      </c>
      <c r="J49" s="143"/>
      <c r="K49" s="146"/>
      <c r="L49" s="143"/>
      <c r="M49" s="185" t="s">
        <v>139</v>
      </c>
      <c r="N49" s="3" t="s">
        <v>139</v>
      </c>
      <c r="O49" s="171" t="s">
        <v>139</v>
      </c>
      <c r="P49" s="273" t="s">
        <v>139</v>
      </c>
      <c r="Q49" s="274" t="s">
        <v>193</v>
      </c>
      <c r="R49" s="150"/>
      <c r="S49" s="150"/>
    </row>
    <row r="50" spans="1:47" s="1" customFormat="1" ht="21" x14ac:dyDescent="0.35">
      <c r="A50" s="333"/>
      <c r="B50" s="334"/>
      <c r="C50" s="176" t="s">
        <v>31</v>
      </c>
      <c r="D50" s="218" t="s">
        <v>139</v>
      </c>
      <c r="E50" s="185" t="s">
        <v>139</v>
      </c>
      <c r="F50" s="172" t="s">
        <v>139</v>
      </c>
      <c r="G50" s="218" t="s">
        <v>139</v>
      </c>
      <c r="H50" s="185" t="s">
        <v>139</v>
      </c>
      <c r="I50" s="172" t="s">
        <v>139</v>
      </c>
      <c r="J50" s="143"/>
      <c r="K50" s="177"/>
      <c r="L50" s="143"/>
      <c r="M50" s="185" t="s">
        <v>139</v>
      </c>
      <c r="N50" s="3" t="s">
        <v>139</v>
      </c>
      <c r="O50" s="171" t="s">
        <v>139</v>
      </c>
      <c r="P50" s="273" t="s">
        <v>139</v>
      </c>
      <c r="Q50" s="274" t="s">
        <v>193</v>
      </c>
      <c r="R50" s="150"/>
      <c r="S50" s="150"/>
    </row>
    <row r="51" spans="1:47" s="1" customFormat="1" ht="21" customHeight="1" x14ac:dyDescent="0.35">
      <c r="A51" s="333"/>
      <c r="B51" s="334"/>
      <c r="C51" s="175"/>
      <c r="D51" s="185"/>
      <c r="E51" s="185"/>
      <c r="F51" s="185"/>
      <c r="G51" s="185"/>
      <c r="H51" s="185"/>
      <c r="I51" s="185"/>
      <c r="J51" s="39"/>
      <c r="K51" s="196"/>
      <c r="L51" s="39"/>
      <c r="M51" s="185"/>
      <c r="N51" s="197"/>
      <c r="O51" s="197"/>
      <c r="P51" s="148"/>
      <c r="Q51" s="147"/>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ht="21.75" thickBot="1" x14ac:dyDescent="0.3">
      <c r="A53" s="1"/>
      <c r="B53" s="1"/>
      <c r="C53" s="4"/>
      <c r="D53" s="4"/>
      <c r="E53" s="4"/>
      <c r="F53" s="6"/>
      <c r="G53" s="15"/>
      <c r="H53" s="4"/>
      <c r="I53" s="6"/>
      <c r="J53" s="4"/>
      <c r="K53" s="15"/>
      <c r="L53" s="4"/>
      <c r="M53" s="4"/>
      <c r="N53" s="5"/>
      <c r="O53" s="5"/>
      <c r="P53" s="15"/>
      <c r="R53" s="150"/>
      <c r="S53" s="150"/>
      <c r="AD53" s="1"/>
      <c r="AE53" s="1"/>
      <c r="AF53" s="1"/>
      <c r="AG53" s="1"/>
      <c r="AH53" s="1"/>
      <c r="AI53" s="1"/>
      <c r="AJ53" s="1"/>
      <c r="AK53" s="1"/>
      <c r="AL53" s="1"/>
      <c r="AM53" s="1"/>
      <c r="AN53" s="1"/>
      <c r="AO53" s="1"/>
      <c r="AP53" s="1"/>
      <c r="AQ53" s="1"/>
      <c r="AR53" s="1"/>
      <c r="AS53" s="1"/>
      <c r="AT53" s="1"/>
      <c r="AU53" s="1"/>
    </row>
    <row r="54" spans="1:47" ht="111.75" customHeight="1" thickBot="1" x14ac:dyDescent="0.3">
      <c r="A54" s="335" t="s">
        <v>86</v>
      </c>
      <c r="B54" s="336"/>
      <c r="C54" s="336"/>
      <c r="D54" s="337" t="s">
        <v>295</v>
      </c>
      <c r="E54" s="336"/>
      <c r="F54" s="336"/>
      <c r="G54" s="336"/>
      <c r="H54" s="336"/>
      <c r="I54" s="338"/>
      <c r="J54" s="117"/>
      <c r="K54" s="105"/>
      <c r="L54" s="227"/>
      <c r="M54" s="233"/>
      <c r="N54" s="31"/>
      <c r="O54" s="31"/>
      <c r="P54" s="31"/>
      <c r="Q54" s="31"/>
      <c r="R54" s="325"/>
      <c r="S54" s="325"/>
      <c r="AD54" s="1"/>
      <c r="AE54" s="1"/>
      <c r="AF54" s="1"/>
      <c r="AG54" s="1"/>
      <c r="AH54" s="1"/>
      <c r="AI54" s="1"/>
      <c r="AJ54" s="1"/>
      <c r="AK54" s="1"/>
      <c r="AL54" s="1"/>
      <c r="AM54" s="1"/>
      <c r="AN54" s="1"/>
      <c r="AO54" s="1"/>
      <c r="AP54" s="1"/>
      <c r="AQ54" s="1"/>
      <c r="AR54" s="1"/>
      <c r="AS54" s="1"/>
      <c r="AT54" s="1"/>
      <c r="AU54" s="1"/>
    </row>
    <row r="55" spans="1:47" ht="23.25" hidden="1" x14ac:dyDescent="0.35">
      <c r="A55" s="18"/>
      <c r="B55" s="19"/>
      <c r="C55" s="6"/>
      <c r="D55" s="6"/>
      <c r="E55" s="6"/>
      <c r="F55" s="5"/>
      <c r="G55" s="114"/>
      <c r="H55" s="6"/>
      <c r="I55" s="5"/>
      <c r="J55" s="6"/>
      <c r="K55" s="5"/>
      <c r="L55" s="6"/>
      <c r="M55" s="6"/>
      <c r="N55" s="5"/>
      <c r="O55" s="5"/>
      <c r="P55" s="5"/>
      <c r="R55" s="150"/>
      <c r="S55" s="150"/>
      <c r="AD55" s="1"/>
      <c r="AE55" s="1"/>
      <c r="AF55" s="1"/>
      <c r="AG55" s="1"/>
      <c r="AH55" s="1"/>
      <c r="AI55" s="1"/>
      <c r="AJ55" s="1"/>
      <c r="AK55" s="1"/>
      <c r="AL55" s="1"/>
      <c r="AM55" s="1"/>
      <c r="AN55" s="1"/>
      <c r="AO55" s="1"/>
      <c r="AP55" s="1"/>
      <c r="AQ55" s="1"/>
      <c r="AR55" s="1"/>
      <c r="AS55" s="1"/>
      <c r="AT55" s="1"/>
      <c r="AU55" s="1"/>
    </row>
    <row r="56" spans="1:47" ht="21" hidden="1" x14ac:dyDescent="0.25">
      <c r="A56" s="1"/>
      <c r="B56" s="1"/>
      <c r="C56" s="16"/>
      <c r="D56" s="69" t="s">
        <v>39</v>
      </c>
      <c r="E56" s="16"/>
      <c r="F56" s="7"/>
      <c r="G56" s="115"/>
      <c r="H56" s="16"/>
      <c r="I56" s="7"/>
      <c r="J56" s="16"/>
      <c r="L56" s="16"/>
      <c r="M56" s="16"/>
      <c r="N56" s="5"/>
      <c r="O56" s="5"/>
      <c r="P56" s="16"/>
      <c r="R56" s="150"/>
      <c r="S56" s="150"/>
      <c r="AD56" s="1"/>
      <c r="AE56" s="1"/>
      <c r="AF56" s="1"/>
      <c r="AG56" s="1"/>
      <c r="AH56" s="1"/>
      <c r="AI56" s="1"/>
      <c r="AJ56" s="1"/>
      <c r="AK56" s="1"/>
      <c r="AL56" s="1"/>
      <c r="AM56" s="1"/>
      <c r="AN56" s="1"/>
      <c r="AO56" s="1"/>
      <c r="AP56" s="1"/>
      <c r="AQ56" s="1"/>
      <c r="AR56" s="1"/>
      <c r="AS56" s="1"/>
      <c r="AT56" s="1"/>
      <c r="AU56" s="1"/>
    </row>
    <row r="57" spans="1:47" ht="21" hidden="1" customHeight="1" thickBot="1" x14ac:dyDescent="0.3">
      <c r="A57" s="326" t="s">
        <v>32</v>
      </c>
      <c r="B57" s="327"/>
      <c r="C57" s="41" t="s">
        <v>11</v>
      </c>
      <c r="D57" s="13" t="s">
        <v>63</v>
      </c>
      <c r="E57" s="13" t="s">
        <v>63</v>
      </c>
      <c r="F57" s="138" t="s">
        <v>63</v>
      </c>
      <c r="G57" s="42"/>
      <c r="H57" s="138" t="s">
        <v>63</v>
      </c>
      <c r="I57" s="44"/>
      <c r="J57" s="13"/>
      <c r="K57" s="75"/>
      <c r="L57" s="13"/>
      <c r="M57" s="13"/>
      <c r="N57" s="14"/>
      <c r="O57" s="29"/>
      <c r="Q57" s="6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c r="B58" s="327"/>
      <c r="C58" s="58" t="s">
        <v>5</v>
      </c>
      <c r="D58" s="37"/>
      <c r="E58" s="37"/>
      <c r="F58" s="73"/>
      <c r="G58" s="43"/>
      <c r="H58" s="138"/>
      <c r="I58" s="112"/>
      <c r="J58" s="37"/>
      <c r="K58" s="76"/>
      <c r="L58" s="37"/>
      <c r="M58" s="37"/>
      <c r="N58" s="20"/>
      <c r="O58" s="30"/>
      <c r="P58" s="2"/>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6</v>
      </c>
      <c r="D59" s="12"/>
      <c r="E59" s="12"/>
      <c r="F59" s="138"/>
      <c r="G59" s="42"/>
      <c r="H59" s="138"/>
      <c r="I59" s="113"/>
      <c r="J59" s="12"/>
      <c r="K59" s="75"/>
      <c r="L59" s="12"/>
      <c r="M59" s="12"/>
      <c r="N59" s="14"/>
      <c r="O59" s="29"/>
      <c r="P59" s="17"/>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3">
      <c r="A60" s="326"/>
      <c r="B60" s="327"/>
      <c r="C60" s="41" t="s">
        <v>16</v>
      </c>
      <c r="D60" s="38"/>
      <c r="E60" s="38"/>
      <c r="F60" s="138"/>
      <c r="G60" s="43"/>
      <c r="H60" s="138"/>
      <c r="I60" s="44"/>
      <c r="J60" s="38"/>
      <c r="K60" s="75"/>
      <c r="L60" s="38"/>
      <c r="M60" s="38"/>
      <c r="N60" s="14"/>
      <c r="O60" s="14"/>
      <c r="P60" s="149"/>
      <c r="Q60" s="147"/>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60" t="s">
        <v>15</v>
      </c>
      <c r="D61" s="23"/>
      <c r="E61" s="23"/>
      <c r="F61" s="138"/>
      <c r="G61" s="42"/>
      <c r="H61" s="138"/>
      <c r="I61" s="44"/>
      <c r="J61" s="23"/>
      <c r="K61" s="75"/>
      <c r="L61" s="23"/>
      <c r="M61" s="23"/>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57"/>
      <c r="D62" s="24"/>
      <c r="E62" s="24"/>
      <c r="F62" s="73"/>
      <c r="G62" s="42"/>
      <c r="H62" s="138"/>
      <c r="I62" s="44"/>
      <c r="J62" s="24"/>
      <c r="K62" s="76"/>
      <c r="L62" s="24"/>
      <c r="M62" s="24"/>
      <c r="N62" s="14"/>
      <c r="O62" s="29"/>
      <c r="P62" s="149"/>
      <c r="Q62" s="147"/>
      <c r="R62" s="150"/>
      <c r="S62" s="150"/>
      <c r="AD62" s="1"/>
      <c r="AE62" s="1"/>
      <c r="AF62" s="1"/>
      <c r="AG62" s="1"/>
      <c r="AH62" s="1"/>
      <c r="AI62" s="1"/>
      <c r="AJ62" s="1"/>
      <c r="AK62" s="1"/>
      <c r="AL62" s="1"/>
      <c r="AM62" s="1"/>
      <c r="AN62" s="1"/>
      <c r="AO62" s="1"/>
      <c r="AP62" s="1"/>
      <c r="AQ62" s="1"/>
      <c r="AR62" s="1"/>
      <c r="AS62" s="1"/>
      <c r="AT62" s="1"/>
      <c r="AU62" s="1"/>
    </row>
    <row r="63" spans="1:47" ht="21.75" hidden="1" thickBot="1" x14ac:dyDescent="0.3">
      <c r="A63" s="21"/>
      <c r="B63" s="21"/>
      <c r="C63" s="22"/>
      <c r="D63" s="6"/>
      <c r="E63" s="6"/>
      <c r="F63" s="6"/>
      <c r="G63" s="22"/>
      <c r="H63" s="22"/>
      <c r="I63" s="22"/>
      <c r="J63" s="22"/>
      <c r="K63" s="22"/>
      <c r="L63" s="22"/>
      <c r="M63" s="6"/>
      <c r="N63" s="15"/>
      <c r="O63" s="15"/>
      <c r="P63" s="142" t="s">
        <v>64</v>
      </c>
      <c r="R63" s="150"/>
      <c r="S63" s="150"/>
      <c r="AD63" s="1"/>
      <c r="AE63" s="1"/>
      <c r="AF63" s="1"/>
      <c r="AG63" s="1"/>
      <c r="AH63" s="1"/>
      <c r="AI63" s="1"/>
      <c r="AJ63" s="1"/>
      <c r="AK63" s="1"/>
      <c r="AL63" s="1"/>
      <c r="AM63" s="1"/>
      <c r="AN63" s="1"/>
      <c r="AO63" s="1"/>
      <c r="AP63" s="1"/>
      <c r="AQ63" s="1"/>
      <c r="AR63" s="1"/>
      <c r="AS63" s="1"/>
      <c r="AT63" s="1"/>
      <c r="AU63" s="1"/>
    </row>
    <row r="64" spans="1:47" ht="60" hidden="1" customHeight="1" x14ac:dyDescent="0.35">
      <c r="A64" s="335" t="s">
        <v>29</v>
      </c>
      <c r="B64" s="336"/>
      <c r="C64" s="336"/>
      <c r="D64" s="117" t="s">
        <v>65</v>
      </c>
      <c r="E64" s="117"/>
      <c r="F64" s="105"/>
      <c r="G64" s="107"/>
      <c r="H64" s="227"/>
      <c r="I64" s="106"/>
      <c r="J64" s="117"/>
      <c r="K64" s="105"/>
      <c r="L64" s="227"/>
      <c r="M64" s="233"/>
      <c r="N64" s="32"/>
      <c r="O64" s="31"/>
      <c r="P64" s="31"/>
      <c r="Q64" s="31"/>
      <c r="R64" s="150"/>
      <c r="S64" s="150"/>
      <c r="AD64" s="1"/>
      <c r="AE64" s="1"/>
      <c r="AF64" s="1"/>
      <c r="AG64" s="1"/>
      <c r="AH64" s="1"/>
      <c r="AI64" s="1"/>
      <c r="AJ64" s="1"/>
      <c r="AK64" s="1"/>
      <c r="AL64" s="1"/>
      <c r="AM64" s="1"/>
      <c r="AN64" s="1"/>
      <c r="AO64" s="1"/>
      <c r="AP64" s="1"/>
      <c r="AQ64" s="1"/>
      <c r="AR64" s="1"/>
      <c r="AS64" s="1"/>
      <c r="AT64" s="1"/>
      <c r="AU64" s="1"/>
    </row>
    <row r="65" spans="1:19" s="1" customFormat="1" x14ac:dyDescent="0.25">
      <c r="R65" s="150"/>
      <c r="S65" s="150"/>
    </row>
    <row r="66" spans="1:19" s="1" customFormat="1" ht="23.25" x14ac:dyDescent="0.35">
      <c r="A66" s="209" t="s">
        <v>20</v>
      </c>
      <c r="B66" s="210"/>
    </row>
    <row r="67" spans="1:19" s="1" customFormat="1" ht="21" x14ac:dyDescent="0.35">
      <c r="A67" s="211"/>
      <c r="B67" s="210" t="s">
        <v>21</v>
      </c>
    </row>
    <row r="68" spans="1:19" s="1" customFormat="1" ht="21" x14ac:dyDescent="0.35">
      <c r="A68" s="211"/>
      <c r="B68" s="210" t="s">
        <v>22</v>
      </c>
    </row>
    <row r="69" spans="1:19" s="1" customFormat="1" ht="21" x14ac:dyDescent="0.35">
      <c r="A69" s="211"/>
      <c r="B69" s="210" t="s">
        <v>23</v>
      </c>
    </row>
    <row r="70" spans="1:19" s="1" customFormat="1" ht="21" x14ac:dyDescent="0.35">
      <c r="A70" s="211"/>
      <c r="B70" s="210" t="s">
        <v>24</v>
      </c>
    </row>
    <row r="71" spans="1:19" s="1" customFormat="1" ht="21" x14ac:dyDescent="0.35">
      <c r="A71" s="211"/>
      <c r="B71" s="210" t="s">
        <v>25</v>
      </c>
    </row>
    <row r="72" spans="1:19" s="1" customFormat="1" ht="21" x14ac:dyDescent="0.35">
      <c r="A72" s="211"/>
      <c r="B72" s="210" t="s">
        <v>26</v>
      </c>
    </row>
    <row r="73" spans="1:19" s="1" customFormat="1" ht="21" x14ac:dyDescent="0.35">
      <c r="A73" s="211"/>
      <c r="B73" s="210" t="s">
        <v>27</v>
      </c>
    </row>
    <row r="74" spans="1:19" s="1" customFormat="1" ht="21" x14ac:dyDescent="0.35">
      <c r="A74" s="211"/>
      <c r="B74" s="210" t="s">
        <v>24</v>
      </c>
    </row>
    <row r="75" spans="1:19" s="1" customFormat="1" ht="21" x14ac:dyDescent="0.35">
      <c r="A75" s="211"/>
      <c r="B75" s="210" t="s">
        <v>25</v>
      </c>
    </row>
    <row r="76" spans="1:19" s="1" customFormat="1" ht="21" x14ac:dyDescent="0.35">
      <c r="A76" s="211"/>
      <c r="B76" s="210" t="s">
        <v>26</v>
      </c>
    </row>
    <row r="77" spans="1:19" s="1" customFormat="1" ht="21" x14ac:dyDescent="0.35">
      <c r="A77" s="211"/>
      <c r="B77" s="210" t="s">
        <v>27</v>
      </c>
    </row>
    <row r="78" spans="1:19" s="1" customFormat="1" ht="21" x14ac:dyDescent="0.35">
      <c r="B78" s="72"/>
    </row>
  </sheetData>
  <mergeCells count="29">
    <mergeCell ref="A64:C64"/>
    <mergeCell ref="A40:B45"/>
    <mergeCell ref="A48:B52"/>
    <mergeCell ref="A54:C54"/>
    <mergeCell ref="D54:I54"/>
    <mergeCell ref="R54:S54"/>
    <mergeCell ref="A57:B62"/>
    <mergeCell ref="A26:B26"/>
    <mergeCell ref="R27:S27"/>
    <mergeCell ref="A28:B30"/>
    <mergeCell ref="R29:S29"/>
    <mergeCell ref="R32:S32"/>
    <mergeCell ref="A33:B37"/>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U78"/>
  <sheetViews>
    <sheetView zoomScale="60" zoomScaleNormal="60" workbookViewId="0">
      <pane xSplit="2" ySplit="2" topLeftCell="C3" activePane="bottomRight" state="frozen"/>
      <selection pane="topRight" activeCell="C1" sqref="C1"/>
      <selection pane="bottomLeft" activeCell="A3" sqref="A3"/>
      <selection pane="bottomRight" activeCell="G21" sqref="G21"/>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17" width="35.75" style="1"/>
    <col min="18" max="18" width="46.375" style="1" customWidth="1"/>
    <col min="19" max="29" width="35.75" style="1"/>
  </cols>
  <sheetData>
    <row r="1" spans="1:47" s="1" customFormat="1" ht="58.5" customHeight="1" thickBot="1" x14ac:dyDescent="0.3">
      <c r="A1" s="108" t="s">
        <v>89</v>
      </c>
      <c r="B1" s="108"/>
      <c r="C1" s="108"/>
      <c r="D1" s="109"/>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0</v>
      </c>
      <c r="D4" s="314"/>
      <c r="E4" s="314"/>
      <c r="F4" s="314"/>
      <c r="G4" s="314"/>
      <c r="H4" s="314"/>
      <c r="I4" s="314"/>
      <c r="J4" s="314"/>
      <c r="K4" s="314"/>
      <c r="L4" s="314"/>
      <c r="M4" s="314"/>
    </row>
    <row r="5" spans="1:47" s="1" customFormat="1" ht="26.25" x14ac:dyDescent="0.25">
      <c r="A5" s="324" t="s">
        <v>107</v>
      </c>
      <c r="B5" s="324"/>
      <c r="C5" s="212">
        <f>C4*1.79</f>
        <v>0</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100"/>
      <c r="E7" s="100"/>
      <c r="F7" s="100"/>
      <c r="G7" s="87"/>
      <c r="H7" s="100"/>
      <c r="I7" s="87"/>
      <c r="J7" s="90">
        <v>16.899999999999999</v>
      </c>
      <c r="K7" s="90">
        <v>79.599999999999994</v>
      </c>
      <c r="L7" s="90">
        <v>3.5</v>
      </c>
      <c r="M7" s="87"/>
      <c r="N7" s="71"/>
    </row>
    <row r="8" spans="1:47" s="1" customFormat="1" ht="26.25" customHeight="1" x14ac:dyDescent="0.25">
      <c r="A8" s="128"/>
      <c r="B8" s="123" t="s">
        <v>49</v>
      </c>
      <c r="C8" s="73"/>
      <c r="D8" s="50">
        <v>0</v>
      </c>
      <c r="E8" s="50">
        <v>0</v>
      </c>
      <c r="F8" s="50">
        <v>0</v>
      </c>
      <c r="G8" s="50">
        <v>0</v>
      </c>
      <c r="H8" s="50">
        <v>0</v>
      </c>
      <c r="I8" s="50">
        <v>0</v>
      </c>
      <c r="J8" s="91">
        <f>($H$8/100)*J7</f>
        <v>0</v>
      </c>
      <c r="K8" s="91">
        <f>($H$8/100)*K7</f>
        <v>0</v>
      </c>
      <c r="L8" s="91">
        <f>($H$8/100)*L7</f>
        <v>0</v>
      </c>
      <c r="M8" s="50">
        <v>0</v>
      </c>
      <c r="N8" s="94"/>
    </row>
    <row r="9" spans="1:47" s="1" customFormat="1" ht="26.25" customHeight="1" x14ac:dyDescent="0.25">
      <c r="A9" s="124" t="s">
        <v>52</v>
      </c>
      <c r="B9" s="122" t="s">
        <v>50</v>
      </c>
      <c r="C9" s="73"/>
      <c r="D9" s="87">
        <v>0</v>
      </c>
      <c r="E9" s="87">
        <v>0</v>
      </c>
      <c r="F9" s="50">
        <v>0</v>
      </c>
      <c r="G9" s="87">
        <v>0</v>
      </c>
      <c r="H9" s="87">
        <v>0</v>
      </c>
      <c r="I9" s="87">
        <v>0</v>
      </c>
      <c r="J9" s="91"/>
      <c r="K9" s="91"/>
      <c r="L9" s="91"/>
      <c r="M9" s="87">
        <v>0</v>
      </c>
      <c r="N9" s="139">
        <f>SUM(D9:I9)</f>
        <v>0</v>
      </c>
    </row>
    <row r="10" spans="1:47" s="1" customFormat="1" ht="26.25" customHeight="1" x14ac:dyDescent="0.25">
      <c r="A10" s="128"/>
      <c r="B10" s="123" t="s">
        <v>51</v>
      </c>
      <c r="C10" s="73"/>
      <c r="D10" s="88">
        <f>($C$5/100)*D7</f>
        <v>0</v>
      </c>
      <c r="E10" s="88">
        <f t="shared" ref="E10:I10" si="0">($C$5/100)*E7</f>
        <v>0</v>
      </c>
      <c r="F10" s="88">
        <f t="shared" si="0"/>
        <v>0</v>
      </c>
      <c r="G10" s="88">
        <f>($C$5/100)*G7</f>
        <v>0</v>
      </c>
      <c r="H10" s="88">
        <f>($C$5/100)*H7</f>
        <v>0</v>
      </c>
      <c r="I10" s="88">
        <f t="shared" si="0"/>
        <v>0</v>
      </c>
      <c r="J10" s="92">
        <f>($H$10/100)*J7</f>
        <v>0</v>
      </c>
      <c r="K10" s="92">
        <f>($H$10/100)*K7</f>
        <v>0</v>
      </c>
      <c r="L10" s="92">
        <f>($H$10/100)*L7</f>
        <v>0</v>
      </c>
      <c r="M10" s="88">
        <v>0</v>
      </c>
      <c r="N10" s="94"/>
    </row>
    <row r="11" spans="1:47" s="1" customFormat="1" ht="26.25" customHeight="1" x14ac:dyDescent="0.25">
      <c r="A11" s="124" t="s">
        <v>53</v>
      </c>
      <c r="B11" s="122" t="s">
        <v>56</v>
      </c>
      <c r="C11" s="73"/>
      <c r="D11" s="50">
        <v>0</v>
      </c>
      <c r="E11" s="87">
        <v>14.9</v>
      </c>
      <c r="F11" s="65">
        <v>18</v>
      </c>
      <c r="G11" s="65">
        <v>0</v>
      </c>
      <c r="H11" s="87">
        <v>168</v>
      </c>
      <c r="I11" s="87">
        <v>0</v>
      </c>
      <c r="J11" s="90">
        <v>5</v>
      </c>
      <c r="K11" s="93">
        <v>5026</v>
      </c>
      <c r="L11" s="90">
        <v>2</v>
      </c>
      <c r="M11" s="87">
        <v>0</v>
      </c>
      <c r="N11" s="94" t="s">
        <v>108</v>
      </c>
    </row>
    <row r="12" spans="1:47" s="1" customFormat="1" ht="26.25" customHeight="1" x14ac:dyDescent="0.25">
      <c r="A12" s="124"/>
      <c r="B12" s="122" t="s">
        <v>62</v>
      </c>
      <c r="C12" s="73"/>
      <c r="D12" s="50">
        <v>0</v>
      </c>
      <c r="E12" s="87">
        <v>240.9</v>
      </c>
      <c r="F12" s="65">
        <v>0.7</v>
      </c>
      <c r="G12" s="65">
        <v>0</v>
      </c>
      <c r="H12" s="87">
        <v>959.7</v>
      </c>
      <c r="I12" s="87">
        <v>0</v>
      </c>
      <c r="J12" s="90"/>
      <c r="K12" s="93"/>
      <c r="L12" s="90"/>
      <c r="M12" s="87">
        <v>0</v>
      </c>
      <c r="N12" s="94"/>
    </row>
    <row r="13" spans="1:47" s="1" customFormat="1" ht="26.25" customHeight="1" x14ac:dyDescent="0.25">
      <c r="B13" s="122" t="s">
        <v>57</v>
      </c>
      <c r="C13" s="73"/>
      <c r="D13" s="140"/>
      <c r="E13" s="140">
        <f t="shared" ref="E13:H13" si="1">E12/E14</f>
        <v>0.94175136825645034</v>
      </c>
      <c r="F13" s="140">
        <f t="shared" si="1"/>
        <v>3.7433155080213901E-2</v>
      </c>
      <c r="G13" s="140"/>
      <c r="H13" s="140">
        <f t="shared" si="1"/>
        <v>0.85102420856610805</v>
      </c>
      <c r="I13" s="140"/>
      <c r="J13" s="90">
        <v>30.61</v>
      </c>
      <c r="K13" s="93">
        <v>33.07</v>
      </c>
      <c r="L13" s="90">
        <v>455.3</v>
      </c>
      <c r="M13" s="140"/>
      <c r="N13" s="94"/>
    </row>
    <row r="14" spans="1:47" s="1" customFormat="1" ht="26.25" x14ac:dyDescent="0.25">
      <c r="A14" s="46"/>
      <c r="B14" s="122" t="s">
        <v>54</v>
      </c>
      <c r="C14" s="126">
        <f>SUM(D14:I14)</f>
        <v>1402.2</v>
      </c>
      <c r="D14" s="65">
        <f>D12+D11</f>
        <v>0</v>
      </c>
      <c r="E14" s="65">
        <f t="shared" ref="E14:I14" si="2">E12+E11</f>
        <v>255.8</v>
      </c>
      <c r="F14" s="97">
        <f t="shared" si="2"/>
        <v>18.7</v>
      </c>
      <c r="G14" s="97">
        <f t="shared" si="2"/>
        <v>0</v>
      </c>
      <c r="H14" s="97">
        <f t="shared" si="2"/>
        <v>1127.7</v>
      </c>
      <c r="I14" s="97">
        <f t="shared" si="2"/>
        <v>0</v>
      </c>
      <c r="J14" s="98">
        <f t="shared" ref="J14:L14" si="3">(J11/(100-J13))*100</f>
        <v>7.2056492289955321</v>
      </c>
      <c r="K14" s="98">
        <f t="shared" si="3"/>
        <v>7509.3381144479299</v>
      </c>
      <c r="L14" s="98">
        <f t="shared" si="3"/>
        <v>-0.56290458767238949</v>
      </c>
      <c r="M14" s="97">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c r="E16" s="127"/>
      <c r="F16" s="136"/>
      <c r="G16" s="136"/>
      <c r="H16" s="136"/>
      <c r="I16" s="136"/>
      <c r="J16" s="125" t="e">
        <f>J14/J8</f>
        <v>#DIV/0!</v>
      </c>
      <c r="K16" s="125" t="e">
        <f>K14/K8</f>
        <v>#DIV/0!</v>
      </c>
      <c r="L16" s="125" t="e">
        <f>L14/L8</f>
        <v>#DIV/0!</v>
      </c>
      <c r="M16" s="136"/>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c r="F17" s="127"/>
      <c r="G17" s="127"/>
      <c r="H17" s="127"/>
      <c r="I17" s="127"/>
      <c r="J17" s="95"/>
      <c r="K17" s="96"/>
      <c r="L17" s="95"/>
      <c r="M17" s="127"/>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c r="E18" s="133"/>
      <c r="F18" s="133"/>
      <c r="G18" s="133"/>
      <c r="H18" s="133"/>
      <c r="I18" s="133"/>
      <c r="J18" s="95"/>
      <c r="K18" s="96"/>
      <c r="L18" s="95"/>
      <c r="M18" s="133"/>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c r="F19" s="129"/>
      <c r="G19" s="129"/>
      <c r="H19" s="129"/>
      <c r="I19" s="129"/>
      <c r="J19" s="95"/>
      <c r="K19" s="96"/>
      <c r="L19" s="95"/>
      <c r="M19" s="129"/>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c r="E20" s="190"/>
      <c r="F20" s="191"/>
      <c r="G20" s="191"/>
      <c r="H20" s="191"/>
      <c r="I20" s="191"/>
      <c r="J20" s="95"/>
      <c r="K20" s="96"/>
      <c r="L20" s="95"/>
      <c r="M20" s="191"/>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53">
        <f t="shared" ref="D21:H21" si="4">D10-D14</f>
        <v>0</v>
      </c>
      <c r="E21" s="153">
        <f t="shared" si="4"/>
        <v>-255.8</v>
      </c>
      <c r="F21" s="153">
        <f t="shared" si="4"/>
        <v>-18.7</v>
      </c>
      <c r="G21" s="153">
        <f t="shared" si="4"/>
        <v>0</v>
      </c>
      <c r="H21" s="153">
        <f t="shared" si="4"/>
        <v>-1127.7</v>
      </c>
      <c r="I21" s="153">
        <v>0</v>
      </c>
      <c r="J21" s="125"/>
      <c r="K21" s="125"/>
      <c r="L21" s="125"/>
      <c r="M21" s="153">
        <v>0</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48</v>
      </c>
      <c r="B22" s="316"/>
      <c r="C22" s="317">
        <v>3</v>
      </c>
      <c r="D22" s="213"/>
      <c r="E22" s="213" t="s">
        <v>145</v>
      </c>
      <c r="F22" s="213" t="s">
        <v>145</v>
      </c>
      <c r="G22" s="213"/>
      <c r="H22" s="213" t="s">
        <v>145</v>
      </c>
      <c r="I22" s="213"/>
      <c r="J22" s="61"/>
      <c r="K22" s="61"/>
      <c r="L22" s="61"/>
      <c r="M22" s="213"/>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42.75" thickBot="1" x14ac:dyDescent="0.45">
      <c r="A23" s="159" t="s">
        <v>74</v>
      </c>
      <c r="B23" s="160"/>
      <c r="C23" s="318"/>
      <c r="D23" s="214"/>
      <c r="E23" s="214" t="s">
        <v>157</v>
      </c>
      <c r="F23" s="214" t="s">
        <v>158</v>
      </c>
      <c r="G23" s="214"/>
      <c r="H23" s="214" t="s">
        <v>160</v>
      </c>
      <c r="I23" s="214"/>
      <c r="J23" s="157"/>
      <c r="K23" s="77"/>
      <c r="L23" s="77"/>
      <c r="M23" s="214"/>
      <c r="N23" s="155"/>
      <c r="O23" s="155"/>
      <c r="P23" s="155"/>
      <c r="Q23" s="156"/>
      <c r="R23" s="151"/>
      <c r="S23" s="151"/>
    </row>
    <row r="24" spans="1:47" s="71" customFormat="1" ht="42.75" thickBot="1" x14ac:dyDescent="0.45">
      <c r="A24" s="320" t="s">
        <v>76</v>
      </c>
      <c r="B24" s="321"/>
      <c r="C24" s="318"/>
      <c r="D24" s="214"/>
      <c r="E24" s="214"/>
      <c r="F24" s="214" t="s">
        <v>159</v>
      </c>
      <c r="G24" s="214"/>
      <c r="H24" s="214" t="s">
        <v>161</v>
      </c>
      <c r="I24" s="214"/>
      <c r="J24" s="152"/>
      <c r="K24" s="152"/>
      <c r="L24" s="152"/>
      <c r="M24" s="214"/>
      <c r="N24" s="155"/>
      <c r="O24" s="155"/>
      <c r="P24" s="155"/>
      <c r="Q24" s="156"/>
      <c r="R24" s="151"/>
      <c r="S24" s="151"/>
    </row>
    <row r="25" spans="1:47" s="71" customFormat="1" ht="27" thickBot="1" x14ac:dyDescent="0.45">
      <c r="A25" s="322" t="s">
        <v>75</v>
      </c>
      <c r="B25" s="323"/>
      <c r="C25" s="319"/>
      <c r="D25" s="215"/>
      <c r="E25" s="215"/>
      <c r="F25" s="232" t="s">
        <v>146</v>
      </c>
      <c r="G25" s="215"/>
      <c r="H25" s="215"/>
      <c r="I25" s="215"/>
      <c r="J25" s="152"/>
      <c r="K25" s="152"/>
      <c r="L25" s="152"/>
      <c r="M25" s="215"/>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217" t="s">
        <v>139</v>
      </c>
      <c r="E28" s="253" t="s">
        <v>189</v>
      </c>
      <c r="F28" s="253" t="s">
        <v>189</v>
      </c>
      <c r="G28" s="217" t="s">
        <v>139</v>
      </c>
      <c r="H28" s="253" t="s">
        <v>189</v>
      </c>
      <c r="I28" s="217" t="s">
        <v>139</v>
      </c>
      <c r="J28" s="253" t="s">
        <v>189</v>
      </c>
      <c r="K28" s="253" t="s">
        <v>189</v>
      </c>
      <c r="L28" s="253" t="s">
        <v>189</v>
      </c>
      <c r="M28" s="217" t="s">
        <v>139</v>
      </c>
      <c r="N28" s="3" t="s">
        <v>185</v>
      </c>
      <c r="O28" s="171" t="s">
        <v>186</v>
      </c>
      <c r="P28" s="198" t="s">
        <v>227</v>
      </c>
      <c r="Q28" s="258" t="s">
        <v>184</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217" t="s">
        <v>139</v>
      </c>
      <c r="E29" s="221" t="s">
        <v>189</v>
      </c>
      <c r="F29" s="221" t="s">
        <v>189</v>
      </c>
      <c r="G29" s="217" t="s">
        <v>139</v>
      </c>
      <c r="H29" s="221" t="s">
        <v>189</v>
      </c>
      <c r="I29" s="217" t="s">
        <v>139</v>
      </c>
      <c r="J29" s="221" t="s">
        <v>189</v>
      </c>
      <c r="K29" s="221" t="s">
        <v>189</v>
      </c>
      <c r="L29" s="221" t="s">
        <v>189</v>
      </c>
      <c r="M29" s="217" t="s">
        <v>139</v>
      </c>
      <c r="N29" s="3" t="s">
        <v>179</v>
      </c>
      <c r="O29" s="171" t="s">
        <v>182</v>
      </c>
      <c r="P29" s="239" t="s">
        <v>183</v>
      </c>
      <c r="Q29" s="240" t="s">
        <v>184</v>
      </c>
      <c r="R29" s="325"/>
      <c r="S29" s="325"/>
      <c r="AD29" s="1"/>
      <c r="AE29" s="1"/>
      <c r="AF29" s="1"/>
      <c r="AG29" s="1"/>
      <c r="AH29" s="1"/>
      <c r="AI29" s="1"/>
      <c r="AJ29" s="1"/>
      <c r="AK29" s="1"/>
      <c r="AL29" s="1"/>
      <c r="AM29" s="1"/>
      <c r="AN29" s="1"/>
      <c r="AO29" s="1"/>
      <c r="AP29" s="1"/>
      <c r="AQ29" s="1"/>
      <c r="AR29" s="1"/>
      <c r="AS29" s="1"/>
      <c r="AT29" s="1"/>
      <c r="AU29" s="1"/>
    </row>
    <row r="30" spans="1:47" ht="45" x14ac:dyDescent="0.25">
      <c r="A30" s="332"/>
      <c r="B30" s="331"/>
      <c r="C30" s="54" t="s">
        <v>70</v>
      </c>
      <c r="D30" s="217" t="s">
        <v>139</v>
      </c>
      <c r="E30" s="221" t="s">
        <v>114</v>
      </c>
      <c r="F30" s="221" t="s">
        <v>114</v>
      </c>
      <c r="G30" s="217" t="s">
        <v>139</v>
      </c>
      <c r="H30" s="221" t="s">
        <v>114</v>
      </c>
      <c r="I30" s="217" t="s">
        <v>139</v>
      </c>
      <c r="J30" s="221" t="s">
        <v>189</v>
      </c>
      <c r="K30" s="221" t="s">
        <v>189</v>
      </c>
      <c r="L30" s="221" t="s">
        <v>189</v>
      </c>
      <c r="M30" s="217" t="s">
        <v>139</v>
      </c>
      <c r="N30" s="3" t="s">
        <v>179</v>
      </c>
      <c r="O30" s="171" t="s">
        <v>180</v>
      </c>
      <c r="P30" s="239" t="s">
        <v>181</v>
      </c>
      <c r="Q30" s="240" t="s">
        <v>21</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7"/>
      <c r="F31" s="7"/>
      <c r="G31" s="7"/>
      <c r="H31" s="7"/>
      <c r="I31" s="7"/>
      <c r="J31" s="4"/>
      <c r="K31" s="7"/>
      <c r="L31" s="4"/>
      <c r="M31" s="7"/>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9"/>
      <c r="F32" s="9"/>
      <c r="G32" s="9"/>
      <c r="H32" s="9"/>
      <c r="I32" s="9"/>
      <c r="J32" s="1"/>
      <c r="L32" s="1"/>
      <c r="M32" s="9"/>
      <c r="N32" s="10"/>
      <c r="O32" s="10"/>
      <c r="P32" s="11"/>
      <c r="Q32" s="20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7" t="s">
        <v>139</v>
      </c>
      <c r="E33" s="222" t="s">
        <v>176</v>
      </c>
      <c r="F33" s="222" t="s">
        <v>176</v>
      </c>
      <c r="G33" s="217" t="s">
        <v>139</v>
      </c>
      <c r="H33" s="222" t="s">
        <v>176</v>
      </c>
      <c r="I33" s="217" t="s">
        <v>139</v>
      </c>
      <c r="J33" s="222" t="s">
        <v>176</v>
      </c>
      <c r="K33" s="222" t="s">
        <v>176</v>
      </c>
      <c r="L33" s="222" t="s">
        <v>176</v>
      </c>
      <c r="M33" s="217" t="s">
        <v>139</v>
      </c>
      <c r="N33" s="141" t="s">
        <v>185</v>
      </c>
      <c r="O33" s="171" t="s">
        <v>211</v>
      </c>
      <c r="P33" s="170" t="s">
        <v>210</v>
      </c>
      <c r="Q33" s="274" t="s">
        <v>193</v>
      </c>
      <c r="S33" s="150"/>
      <c r="AD33" s="1"/>
      <c r="AE33" s="1"/>
      <c r="AF33" s="1"/>
      <c r="AG33" s="1"/>
      <c r="AH33" s="1"/>
      <c r="AI33" s="1"/>
      <c r="AJ33" s="1"/>
      <c r="AK33" s="1"/>
      <c r="AL33" s="1"/>
      <c r="AM33" s="1"/>
      <c r="AN33" s="1"/>
      <c r="AO33" s="1"/>
      <c r="AP33" s="1"/>
      <c r="AQ33" s="1"/>
      <c r="AR33" s="1"/>
      <c r="AS33" s="1"/>
      <c r="AT33" s="1"/>
      <c r="AU33" s="1"/>
    </row>
    <row r="34" spans="1:47" ht="63" x14ac:dyDescent="0.25">
      <c r="A34" s="333"/>
      <c r="B34" s="334"/>
      <c r="C34" s="178" t="s">
        <v>81</v>
      </c>
      <c r="D34" s="217" t="s">
        <v>139</v>
      </c>
      <c r="E34" s="222" t="s">
        <v>176</v>
      </c>
      <c r="F34" s="222" t="s">
        <v>176</v>
      </c>
      <c r="G34" s="217" t="s">
        <v>139</v>
      </c>
      <c r="H34" s="222" t="s">
        <v>176</v>
      </c>
      <c r="I34" s="217" t="s">
        <v>139</v>
      </c>
      <c r="J34" s="222" t="s">
        <v>176</v>
      </c>
      <c r="K34" s="222" t="s">
        <v>176</v>
      </c>
      <c r="L34" s="222" t="s">
        <v>176</v>
      </c>
      <c r="M34" s="217" t="s">
        <v>139</v>
      </c>
      <c r="N34" s="141" t="s">
        <v>179</v>
      </c>
      <c r="O34" s="171" t="s">
        <v>217</v>
      </c>
      <c r="P34" s="170" t="s">
        <v>245</v>
      </c>
      <c r="Q34" s="274" t="s">
        <v>193</v>
      </c>
      <c r="S34" s="150"/>
      <c r="AD34" s="1"/>
      <c r="AE34" s="1"/>
      <c r="AF34" s="1"/>
      <c r="AG34" s="1"/>
      <c r="AH34" s="1"/>
      <c r="AI34" s="1"/>
      <c r="AJ34" s="1"/>
      <c r="AK34" s="1"/>
      <c r="AL34" s="1"/>
      <c r="AM34" s="1"/>
      <c r="AN34" s="1"/>
      <c r="AO34" s="1"/>
      <c r="AP34" s="1"/>
      <c r="AQ34" s="1"/>
      <c r="AR34" s="1"/>
      <c r="AS34" s="1"/>
      <c r="AT34" s="1"/>
      <c r="AU34" s="1"/>
    </row>
    <row r="35" spans="1:47" ht="31.5" x14ac:dyDescent="0.25">
      <c r="A35" s="333"/>
      <c r="B35" s="334"/>
      <c r="C35" s="179" t="s">
        <v>79</v>
      </c>
      <c r="D35" s="217" t="s">
        <v>139</v>
      </c>
      <c r="E35" s="222" t="s">
        <v>189</v>
      </c>
      <c r="F35" s="222" t="s">
        <v>189</v>
      </c>
      <c r="G35" s="217" t="s">
        <v>139</v>
      </c>
      <c r="H35" s="222" t="s">
        <v>189</v>
      </c>
      <c r="I35" s="217" t="s">
        <v>139</v>
      </c>
      <c r="J35" s="222" t="s">
        <v>189</v>
      </c>
      <c r="K35" s="222" t="s">
        <v>189</v>
      </c>
      <c r="L35" s="222" t="s">
        <v>189</v>
      </c>
      <c r="M35" s="217" t="s">
        <v>139</v>
      </c>
      <c r="N35" s="141" t="s">
        <v>185</v>
      </c>
      <c r="O35" s="171" t="s">
        <v>218</v>
      </c>
      <c r="P35" s="198" t="s">
        <v>246</v>
      </c>
      <c r="Q35" s="258" t="s">
        <v>184</v>
      </c>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17" t="s">
        <v>139</v>
      </c>
      <c r="E36" s="222" t="s">
        <v>189</v>
      </c>
      <c r="F36" s="222" t="s">
        <v>189</v>
      </c>
      <c r="G36" s="217" t="s">
        <v>139</v>
      </c>
      <c r="H36" s="222" t="s">
        <v>189</v>
      </c>
      <c r="I36" s="217" t="s">
        <v>139</v>
      </c>
      <c r="J36" s="222" t="s">
        <v>189</v>
      </c>
      <c r="K36" s="222" t="s">
        <v>189</v>
      </c>
      <c r="L36" s="222" t="s">
        <v>189</v>
      </c>
      <c r="M36" s="217" t="s">
        <v>139</v>
      </c>
      <c r="N36" s="3" t="s">
        <v>185</v>
      </c>
      <c r="O36" s="171" t="s">
        <v>220</v>
      </c>
      <c r="P36" s="170" t="s">
        <v>210</v>
      </c>
      <c r="Q36" s="258" t="s">
        <v>184</v>
      </c>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17" t="s">
        <v>139</v>
      </c>
      <c r="E37" s="222" t="s">
        <v>114</v>
      </c>
      <c r="F37" s="222" t="s">
        <v>114</v>
      </c>
      <c r="G37" s="217" t="s">
        <v>139</v>
      </c>
      <c r="H37" s="222" t="s">
        <v>114</v>
      </c>
      <c r="I37" s="217" t="s">
        <v>139</v>
      </c>
      <c r="J37" s="222" t="s">
        <v>189</v>
      </c>
      <c r="K37" s="222" t="s">
        <v>189</v>
      </c>
      <c r="L37" s="222" t="s">
        <v>189</v>
      </c>
      <c r="M37" s="217" t="s">
        <v>139</v>
      </c>
      <c r="N37" s="3" t="s">
        <v>139</v>
      </c>
      <c r="O37" s="3" t="s">
        <v>139</v>
      </c>
      <c r="P37" s="257" t="s">
        <v>244</v>
      </c>
      <c r="Q37" s="258" t="s">
        <v>184</v>
      </c>
      <c r="S37" s="150"/>
      <c r="AD37" s="1"/>
      <c r="AE37" s="1"/>
      <c r="AF37" s="1"/>
      <c r="AG37" s="1"/>
      <c r="AH37" s="1"/>
      <c r="AI37" s="1"/>
      <c r="AJ37" s="1"/>
      <c r="AK37" s="1"/>
      <c r="AL37" s="1"/>
      <c r="AM37" s="1"/>
      <c r="AN37" s="1"/>
      <c r="AO37" s="1"/>
      <c r="AP37" s="1"/>
      <c r="AQ37" s="1"/>
      <c r="AR37" s="1"/>
      <c r="AS37" s="1"/>
      <c r="AT37" s="1"/>
      <c r="AU37" s="1"/>
    </row>
    <row r="38" spans="1:47" ht="33.75" x14ac:dyDescent="0.25">
      <c r="A38" s="204"/>
      <c r="B38" s="164"/>
      <c r="C38" s="78"/>
      <c r="D38" s="166"/>
      <c r="E38" s="167"/>
      <c r="F38" s="167"/>
      <c r="G38" s="167"/>
      <c r="H38" s="167"/>
      <c r="I38" s="167"/>
      <c r="J38" s="165"/>
      <c r="K38" s="154"/>
      <c r="L38" s="165"/>
      <c r="M38" s="16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6"/>
      <c r="F39" s="6"/>
      <c r="G39" s="6"/>
      <c r="H39" s="6"/>
      <c r="I39" s="6"/>
      <c r="J39" s="8"/>
      <c r="L39" s="8"/>
      <c r="M39" s="8"/>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21" x14ac:dyDescent="0.25">
      <c r="A40" s="333" t="s">
        <v>3</v>
      </c>
      <c r="B40" s="334"/>
      <c r="C40" s="58" t="s">
        <v>4</v>
      </c>
      <c r="D40" s="217" t="s">
        <v>139</v>
      </c>
      <c r="E40" s="218" t="s">
        <v>176</v>
      </c>
      <c r="F40" s="218" t="s">
        <v>176</v>
      </c>
      <c r="G40" s="217" t="s">
        <v>139</v>
      </c>
      <c r="H40" s="218" t="s">
        <v>176</v>
      </c>
      <c r="I40" s="217" t="s">
        <v>139</v>
      </c>
      <c r="J40" s="218" t="s">
        <v>176</v>
      </c>
      <c r="K40" s="218" t="s">
        <v>176</v>
      </c>
      <c r="L40" s="218" t="s">
        <v>176</v>
      </c>
      <c r="M40" s="217" t="s">
        <v>139</v>
      </c>
      <c r="N40" s="3" t="s">
        <v>139</v>
      </c>
      <c r="O40" s="171" t="s">
        <v>139</v>
      </c>
      <c r="P40" s="195" t="s">
        <v>178</v>
      </c>
      <c r="Q40" s="274" t="s">
        <v>193</v>
      </c>
      <c r="S40" s="150"/>
      <c r="AD40" s="1"/>
      <c r="AE40" s="1"/>
      <c r="AF40" s="1"/>
      <c r="AG40" s="1"/>
      <c r="AH40" s="1"/>
      <c r="AI40" s="1"/>
      <c r="AJ40" s="1"/>
      <c r="AK40" s="1"/>
      <c r="AL40" s="1"/>
      <c r="AM40" s="1"/>
      <c r="AN40" s="1"/>
      <c r="AO40" s="1"/>
      <c r="AP40" s="1"/>
      <c r="AQ40" s="1"/>
      <c r="AR40" s="1"/>
      <c r="AS40" s="1"/>
      <c r="AT40" s="1"/>
      <c r="AU40" s="1"/>
    </row>
    <row r="41" spans="1:47" ht="21" x14ac:dyDescent="0.25">
      <c r="A41" s="333"/>
      <c r="B41" s="334"/>
      <c r="C41" s="78" t="s">
        <v>10</v>
      </c>
      <c r="D41" s="217" t="s">
        <v>139</v>
      </c>
      <c r="E41" s="222" t="s">
        <v>207</v>
      </c>
      <c r="F41" s="222" t="s">
        <v>207</v>
      </c>
      <c r="G41" s="217" t="s">
        <v>139</v>
      </c>
      <c r="H41" s="222" t="s">
        <v>207</v>
      </c>
      <c r="I41" s="217" t="s">
        <v>139</v>
      </c>
      <c r="J41" s="222" t="s">
        <v>176</v>
      </c>
      <c r="K41" s="222" t="s">
        <v>176</v>
      </c>
      <c r="L41" s="222" t="s">
        <v>176</v>
      </c>
      <c r="M41" s="217" t="s">
        <v>139</v>
      </c>
      <c r="N41" s="3" t="s">
        <v>139</v>
      </c>
      <c r="O41" s="171" t="s">
        <v>139</v>
      </c>
      <c r="P41" s="195" t="s">
        <v>247</v>
      </c>
      <c r="Q41" s="258" t="s">
        <v>193</v>
      </c>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C57</f>
        <v>Others Quota</v>
      </c>
      <c r="D42" s="217" t="s">
        <v>139</v>
      </c>
      <c r="E42" s="222" t="s">
        <v>176</v>
      </c>
      <c r="F42" s="222" t="s">
        <v>176</v>
      </c>
      <c r="G42" s="217" t="s">
        <v>139</v>
      </c>
      <c r="H42" s="222" t="s">
        <v>176</v>
      </c>
      <c r="I42" s="217" t="s">
        <v>139</v>
      </c>
      <c r="J42" s="222" t="s">
        <v>176</v>
      </c>
      <c r="K42" s="222" t="s">
        <v>176</v>
      </c>
      <c r="L42" s="222" t="s">
        <v>176</v>
      </c>
      <c r="M42" s="217" t="s">
        <v>139</v>
      </c>
      <c r="N42" s="3" t="s">
        <v>139</v>
      </c>
      <c r="O42" s="171" t="s">
        <v>139</v>
      </c>
      <c r="P42" s="195" t="s">
        <v>248</v>
      </c>
      <c r="Q42" s="274" t="s">
        <v>193</v>
      </c>
      <c r="R42" s="150"/>
      <c r="S42" s="150"/>
      <c r="AD42" s="1"/>
      <c r="AE42" s="1"/>
      <c r="AF42" s="1"/>
      <c r="AG42" s="1"/>
      <c r="AH42" s="1"/>
      <c r="AI42" s="1"/>
      <c r="AJ42" s="1"/>
      <c r="AK42" s="1"/>
      <c r="AL42" s="1"/>
      <c r="AM42" s="1"/>
      <c r="AN42" s="1"/>
      <c r="AO42" s="1"/>
      <c r="AP42" s="1"/>
      <c r="AQ42" s="1"/>
      <c r="AR42" s="1"/>
      <c r="AS42" s="1"/>
      <c r="AT42" s="1"/>
      <c r="AU42" s="1"/>
    </row>
    <row r="43" spans="1:47" ht="30" x14ac:dyDescent="0.25">
      <c r="A43" s="333"/>
      <c r="B43" s="334"/>
      <c r="C43" s="263" t="s">
        <v>87</v>
      </c>
      <c r="D43" s="217" t="s">
        <v>139</v>
      </c>
      <c r="E43" s="222" t="s">
        <v>176</v>
      </c>
      <c r="F43" s="222" t="s">
        <v>176</v>
      </c>
      <c r="G43" s="217" t="s">
        <v>139</v>
      </c>
      <c r="H43" s="222" t="s">
        <v>176</v>
      </c>
      <c r="I43" s="217" t="s">
        <v>139</v>
      </c>
      <c r="J43" s="222" t="s">
        <v>176</v>
      </c>
      <c r="K43" s="222" t="s">
        <v>176</v>
      </c>
      <c r="L43" s="222" t="s">
        <v>176</v>
      </c>
      <c r="M43" s="217" t="s">
        <v>139</v>
      </c>
      <c r="N43" s="3" t="s">
        <v>139</v>
      </c>
      <c r="O43" s="171" t="s">
        <v>139</v>
      </c>
      <c r="P43" s="200" t="s">
        <v>319</v>
      </c>
      <c r="Q43" s="200" t="s">
        <v>193</v>
      </c>
      <c r="R43" s="272"/>
      <c r="S43" s="150"/>
      <c r="AD43" s="1"/>
      <c r="AE43" s="1"/>
      <c r="AF43" s="1"/>
      <c r="AG43" s="1"/>
      <c r="AH43" s="1"/>
      <c r="AI43" s="1"/>
      <c r="AJ43" s="1"/>
      <c r="AK43" s="1"/>
      <c r="AL43" s="1"/>
      <c r="AM43" s="1"/>
      <c r="AN43" s="1"/>
      <c r="AO43" s="1"/>
      <c r="AP43" s="1"/>
      <c r="AQ43" s="1"/>
      <c r="AR43" s="1"/>
      <c r="AS43" s="1"/>
      <c r="AT43" s="1"/>
      <c r="AU43" s="1"/>
    </row>
    <row r="44" spans="1:47" ht="30" x14ac:dyDescent="0.25">
      <c r="A44" s="333"/>
      <c r="B44" s="334"/>
      <c r="C44" s="59" t="str">
        <f t="shared" ref="C44:C45" si="5">C58</f>
        <v>Remove TAC</v>
      </c>
      <c r="D44" s="217" t="s">
        <v>139</v>
      </c>
      <c r="E44" s="222" t="s">
        <v>176</v>
      </c>
      <c r="F44" s="222" t="s">
        <v>176</v>
      </c>
      <c r="G44" s="217" t="s">
        <v>139</v>
      </c>
      <c r="H44" s="222" t="s">
        <v>176</v>
      </c>
      <c r="I44" s="217" t="s">
        <v>139</v>
      </c>
      <c r="J44" s="222" t="s">
        <v>176</v>
      </c>
      <c r="K44" s="222" t="s">
        <v>176</v>
      </c>
      <c r="L44" s="222" t="s">
        <v>176</v>
      </c>
      <c r="M44" s="217" t="s">
        <v>139</v>
      </c>
      <c r="N44" s="3" t="s">
        <v>139</v>
      </c>
      <c r="O44" s="171" t="s">
        <v>139</v>
      </c>
      <c r="P44" s="270" t="s">
        <v>296</v>
      </c>
      <c r="Q44" s="258" t="s">
        <v>193</v>
      </c>
      <c r="R44" s="150"/>
      <c r="S44" s="150"/>
      <c r="AD44" s="1"/>
      <c r="AE44" s="1"/>
      <c r="AF44" s="1"/>
      <c r="AG44" s="1"/>
      <c r="AH44" s="1"/>
      <c r="AI44" s="1"/>
      <c r="AJ44" s="1"/>
      <c r="AK44" s="1"/>
      <c r="AL44" s="1"/>
      <c r="AM44" s="1"/>
      <c r="AN44" s="1"/>
      <c r="AO44" s="1"/>
      <c r="AP44" s="1"/>
      <c r="AQ44" s="1"/>
      <c r="AR44" s="1"/>
      <c r="AS44" s="1"/>
      <c r="AT44" s="1"/>
      <c r="AU44" s="1"/>
    </row>
    <row r="45" spans="1:47" ht="45" x14ac:dyDescent="0.25">
      <c r="A45" s="333"/>
      <c r="B45" s="334"/>
      <c r="C45" s="58" t="str">
        <f t="shared" si="5"/>
        <v xml:space="preserve">Merge TAC regions </v>
      </c>
      <c r="D45" s="217" t="s">
        <v>139</v>
      </c>
      <c r="E45" s="216" t="s">
        <v>114</v>
      </c>
      <c r="F45" s="216" t="s">
        <v>114</v>
      </c>
      <c r="G45" s="217" t="s">
        <v>139</v>
      </c>
      <c r="H45" s="216" t="s">
        <v>114</v>
      </c>
      <c r="I45" s="217" t="s">
        <v>139</v>
      </c>
      <c r="J45" s="216" t="s">
        <v>114</v>
      </c>
      <c r="K45" s="216" t="s">
        <v>114</v>
      </c>
      <c r="L45" s="216" t="s">
        <v>114</v>
      </c>
      <c r="M45" s="217" t="s">
        <v>139</v>
      </c>
      <c r="N45" s="3" t="s">
        <v>139</v>
      </c>
      <c r="O45" s="141" t="s">
        <v>297</v>
      </c>
      <c r="P45" s="195" t="s">
        <v>188</v>
      </c>
      <c r="Q45" s="258" t="s">
        <v>253</v>
      </c>
      <c r="R45" s="150"/>
      <c r="S45" s="150"/>
      <c r="AD45" s="1"/>
      <c r="AE45" s="1"/>
      <c r="AF45" s="1"/>
      <c r="AG45" s="1"/>
      <c r="AH45" s="1"/>
      <c r="AI45" s="1"/>
      <c r="AJ45" s="1"/>
      <c r="AK45" s="1"/>
      <c r="AL45" s="1"/>
      <c r="AM45" s="1"/>
      <c r="AN45" s="1"/>
      <c r="AO45" s="1"/>
      <c r="AP45" s="1"/>
      <c r="AQ45" s="1"/>
      <c r="AR45" s="1"/>
      <c r="AS45" s="1"/>
      <c r="AT45" s="1"/>
      <c r="AU45" s="1"/>
    </row>
    <row r="46" spans="1:47" ht="21" customHeight="1" x14ac:dyDescent="0.25">
      <c r="A46" s="1"/>
      <c r="B46" s="1"/>
      <c r="C46" s="1"/>
      <c r="D46" s="1"/>
      <c r="E46" s="6"/>
      <c r="F46" s="6"/>
      <c r="G46" s="6"/>
      <c r="H46" s="6"/>
      <c r="I46" s="6"/>
      <c r="J46" s="1"/>
      <c r="K46" s="6"/>
      <c r="L46" s="1"/>
      <c r="M46" s="6"/>
      <c r="N46" s="5"/>
      <c r="O46" s="5"/>
      <c r="P46" s="5"/>
      <c r="Q46" s="208"/>
      <c r="R46" s="150"/>
      <c r="S46" s="150"/>
      <c r="AD46" s="1"/>
      <c r="AE46" s="1"/>
      <c r="AF46" s="1"/>
      <c r="AG46" s="1"/>
      <c r="AH46" s="1"/>
      <c r="AI46" s="1"/>
      <c r="AJ46" s="1"/>
      <c r="AK46" s="1"/>
      <c r="AL46" s="1"/>
      <c r="AM46" s="1"/>
      <c r="AN46" s="1"/>
      <c r="AO46" s="1"/>
      <c r="AP46" s="1"/>
      <c r="AQ46" s="1"/>
      <c r="AR46" s="1"/>
      <c r="AS46" s="1"/>
      <c r="AT46" s="1"/>
      <c r="AU46" s="1"/>
    </row>
    <row r="47" spans="1:47" ht="34.5" customHeight="1" x14ac:dyDescent="0.25">
      <c r="A47" s="1"/>
      <c r="B47" s="1"/>
      <c r="C47" s="74" t="s">
        <v>38</v>
      </c>
      <c r="D47" s="68" t="s">
        <v>40</v>
      </c>
      <c r="E47" s="7"/>
      <c r="F47" s="7"/>
      <c r="G47" s="7"/>
      <c r="H47" s="7"/>
      <c r="I47" s="7"/>
      <c r="J47" s="36"/>
      <c r="L47" s="36"/>
      <c r="M47" s="7"/>
      <c r="N47" s="5"/>
      <c r="O47" s="5"/>
      <c r="P47" s="5"/>
      <c r="Q47" s="208"/>
      <c r="R47" s="150"/>
      <c r="S47" s="150"/>
      <c r="AD47" s="1"/>
      <c r="AE47" s="1"/>
      <c r="AF47" s="1"/>
      <c r="AG47" s="1"/>
      <c r="AH47" s="1"/>
      <c r="AI47" s="1"/>
      <c r="AJ47" s="1"/>
      <c r="AK47" s="1"/>
      <c r="AL47" s="1"/>
      <c r="AM47" s="1"/>
      <c r="AN47" s="1"/>
      <c r="AO47" s="1"/>
      <c r="AP47" s="1"/>
      <c r="AQ47" s="1"/>
      <c r="AR47" s="1"/>
      <c r="AS47" s="1"/>
      <c r="AT47" s="1"/>
      <c r="AU47" s="1"/>
    </row>
    <row r="48" spans="1:47" ht="21" x14ac:dyDescent="0.25">
      <c r="A48" s="333" t="s">
        <v>2</v>
      </c>
      <c r="B48" s="334"/>
      <c r="C48" s="56" t="s">
        <v>14</v>
      </c>
      <c r="D48" s="217" t="s">
        <v>139</v>
      </c>
      <c r="E48" s="218" t="s">
        <v>176</v>
      </c>
      <c r="F48" s="218" t="s">
        <v>176</v>
      </c>
      <c r="G48" s="217" t="s">
        <v>139</v>
      </c>
      <c r="H48" s="218" t="s">
        <v>176</v>
      </c>
      <c r="I48" s="217" t="s">
        <v>139</v>
      </c>
      <c r="J48" s="218" t="s">
        <v>176</v>
      </c>
      <c r="K48" s="218" t="s">
        <v>176</v>
      </c>
      <c r="L48" s="218" t="s">
        <v>176</v>
      </c>
      <c r="M48" s="217" t="s">
        <v>139</v>
      </c>
      <c r="N48" s="3" t="s">
        <v>139</v>
      </c>
      <c r="O48" s="3" t="s">
        <v>139</v>
      </c>
      <c r="P48" s="195" t="s">
        <v>177</v>
      </c>
      <c r="Q48" s="258" t="s">
        <v>193</v>
      </c>
      <c r="R48" s="150"/>
      <c r="S48" s="150"/>
      <c r="AD48" s="1"/>
      <c r="AE48" s="1"/>
      <c r="AF48" s="1"/>
      <c r="AG48" s="1"/>
      <c r="AH48" s="1"/>
      <c r="AI48" s="1"/>
      <c r="AJ48" s="1"/>
      <c r="AK48" s="1"/>
      <c r="AL48" s="1"/>
      <c r="AM48" s="1"/>
      <c r="AN48" s="1"/>
      <c r="AO48" s="1"/>
      <c r="AP48" s="1"/>
      <c r="AQ48" s="1"/>
      <c r="AR48" s="1"/>
      <c r="AS48" s="1"/>
      <c r="AT48" s="1"/>
      <c r="AU48" s="1"/>
    </row>
    <row r="49" spans="1:47" s="1" customFormat="1" ht="21" x14ac:dyDescent="0.25">
      <c r="A49" s="333"/>
      <c r="B49" s="334"/>
      <c r="C49" s="62" t="s">
        <v>30</v>
      </c>
      <c r="D49" s="217" t="s">
        <v>139</v>
      </c>
      <c r="E49" s="218" t="s">
        <v>176</v>
      </c>
      <c r="F49" s="218" t="s">
        <v>176</v>
      </c>
      <c r="G49" s="217" t="s">
        <v>139</v>
      </c>
      <c r="H49" s="218" t="s">
        <v>176</v>
      </c>
      <c r="I49" s="217" t="s">
        <v>139</v>
      </c>
      <c r="J49" s="218" t="s">
        <v>176</v>
      </c>
      <c r="K49" s="218" t="s">
        <v>176</v>
      </c>
      <c r="L49" s="218" t="s">
        <v>176</v>
      </c>
      <c r="M49" s="217" t="s">
        <v>139</v>
      </c>
      <c r="N49" s="3" t="s">
        <v>139</v>
      </c>
      <c r="O49" s="3" t="s">
        <v>139</v>
      </c>
      <c r="P49" s="241" t="s">
        <v>187</v>
      </c>
      <c r="Q49" s="258" t="s">
        <v>193</v>
      </c>
      <c r="R49" s="150"/>
      <c r="S49" s="150"/>
    </row>
    <row r="50" spans="1:47" s="1" customFormat="1" ht="30" x14ac:dyDescent="0.35">
      <c r="A50" s="333"/>
      <c r="B50" s="334"/>
      <c r="C50" s="176" t="s">
        <v>31</v>
      </c>
      <c r="D50" s="217" t="s">
        <v>139</v>
      </c>
      <c r="E50" s="218" t="s">
        <v>176</v>
      </c>
      <c r="F50" s="218" t="s">
        <v>176</v>
      </c>
      <c r="G50" s="217" t="s">
        <v>139</v>
      </c>
      <c r="H50" s="218" t="s">
        <v>176</v>
      </c>
      <c r="I50" s="217" t="s">
        <v>139</v>
      </c>
      <c r="J50" s="218" t="s">
        <v>176</v>
      </c>
      <c r="K50" s="218" t="s">
        <v>176</v>
      </c>
      <c r="L50" s="218" t="s">
        <v>176</v>
      </c>
      <c r="M50" s="217" t="s">
        <v>139</v>
      </c>
      <c r="N50" s="3" t="s">
        <v>139</v>
      </c>
      <c r="O50" s="3" t="s">
        <v>139</v>
      </c>
      <c r="P50" s="258" t="s">
        <v>254</v>
      </c>
      <c r="Q50" s="258" t="s">
        <v>193</v>
      </c>
      <c r="R50" s="150"/>
      <c r="S50" s="150"/>
    </row>
    <row r="51" spans="1:47" s="1" customFormat="1" ht="21" customHeight="1" x14ac:dyDescent="0.35">
      <c r="A51" s="333"/>
      <c r="B51" s="334"/>
      <c r="C51" s="175"/>
      <c r="D51" s="185"/>
      <c r="E51" s="185"/>
      <c r="F51" s="185"/>
      <c r="G51" s="185"/>
      <c r="H51" s="185"/>
      <c r="I51" s="185"/>
      <c r="J51" s="39"/>
      <c r="K51" s="196"/>
      <c r="L51" s="39"/>
      <c r="M51" s="39"/>
      <c r="N51" s="197"/>
      <c r="O51" s="197"/>
      <c r="P51" s="148"/>
      <c r="Q51" s="147"/>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ht="21.75" thickBot="1" x14ac:dyDescent="0.3">
      <c r="A53" s="1"/>
      <c r="B53" s="1"/>
      <c r="C53" s="4"/>
      <c r="D53" s="4"/>
      <c r="E53" s="4"/>
      <c r="F53" s="6"/>
      <c r="G53" s="15"/>
      <c r="H53" s="4"/>
      <c r="I53" s="6"/>
      <c r="J53" s="4"/>
      <c r="K53" s="15"/>
      <c r="L53" s="4"/>
      <c r="M53" s="4"/>
      <c r="N53" s="5"/>
      <c r="O53" s="5"/>
      <c r="P53" s="15"/>
      <c r="R53" s="150"/>
      <c r="S53" s="150"/>
      <c r="AD53" s="1"/>
      <c r="AE53" s="1"/>
      <c r="AF53" s="1"/>
      <c r="AG53" s="1"/>
      <c r="AH53" s="1"/>
      <c r="AI53" s="1"/>
      <c r="AJ53" s="1"/>
      <c r="AK53" s="1"/>
      <c r="AL53" s="1"/>
      <c r="AM53" s="1"/>
      <c r="AN53" s="1"/>
      <c r="AO53" s="1"/>
      <c r="AP53" s="1"/>
      <c r="AQ53" s="1"/>
      <c r="AR53" s="1"/>
      <c r="AS53" s="1"/>
      <c r="AT53" s="1"/>
      <c r="AU53" s="1"/>
    </row>
    <row r="54" spans="1:47" ht="132" customHeight="1" thickBot="1" x14ac:dyDescent="0.3">
      <c r="A54" s="335" t="s">
        <v>86</v>
      </c>
      <c r="B54" s="336"/>
      <c r="C54" s="336"/>
      <c r="D54" s="337" t="s">
        <v>298</v>
      </c>
      <c r="E54" s="336"/>
      <c r="F54" s="336"/>
      <c r="G54" s="336"/>
      <c r="H54" s="336"/>
      <c r="I54" s="338"/>
      <c r="J54" s="117"/>
      <c r="K54" s="105"/>
      <c r="L54" s="203"/>
      <c r="M54" s="233"/>
      <c r="N54" s="31"/>
      <c r="O54" s="31"/>
      <c r="P54" s="31"/>
      <c r="Q54" s="31"/>
      <c r="R54" s="325"/>
      <c r="S54" s="325"/>
      <c r="AD54" s="1"/>
      <c r="AE54" s="1"/>
      <c r="AF54" s="1"/>
      <c r="AG54" s="1"/>
      <c r="AH54" s="1"/>
      <c r="AI54" s="1"/>
      <c r="AJ54" s="1"/>
      <c r="AK54" s="1"/>
      <c r="AL54" s="1"/>
      <c r="AM54" s="1"/>
      <c r="AN54" s="1"/>
      <c r="AO54" s="1"/>
      <c r="AP54" s="1"/>
      <c r="AQ54" s="1"/>
      <c r="AR54" s="1"/>
      <c r="AS54" s="1"/>
      <c r="AT54" s="1"/>
      <c r="AU54" s="1"/>
    </row>
    <row r="55" spans="1:47" ht="23.25" hidden="1" x14ac:dyDescent="0.35">
      <c r="A55" s="18"/>
      <c r="B55" s="19"/>
      <c r="C55" s="6"/>
      <c r="D55" s="6"/>
      <c r="E55" s="6"/>
      <c r="F55" s="5"/>
      <c r="G55" s="114"/>
      <c r="H55" s="6"/>
      <c r="I55" s="5"/>
      <c r="J55" s="6"/>
      <c r="K55" s="5"/>
      <c r="L55" s="6"/>
      <c r="M55" s="6"/>
      <c r="N55" s="5"/>
      <c r="O55" s="5"/>
      <c r="P55" s="5"/>
      <c r="R55" s="150"/>
      <c r="S55" s="150"/>
      <c r="AD55" s="1"/>
      <c r="AE55" s="1"/>
      <c r="AF55" s="1"/>
      <c r="AG55" s="1"/>
      <c r="AH55" s="1"/>
      <c r="AI55" s="1"/>
      <c r="AJ55" s="1"/>
      <c r="AK55" s="1"/>
      <c r="AL55" s="1"/>
      <c r="AM55" s="1"/>
      <c r="AN55" s="1"/>
      <c r="AO55" s="1"/>
      <c r="AP55" s="1"/>
      <c r="AQ55" s="1"/>
      <c r="AR55" s="1"/>
      <c r="AS55" s="1"/>
      <c r="AT55" s="1"/>
      <c r="AU55" s="1"/>
    </row>
    <row r="56" spans="1:47" ht="21" hidden="1" x14ac:dyDescent="0.25">
      <c r="A56" s="1"/>
      <c r="B56" s="1"/>
      <c r="C56" s="16"/>
      <c r="D56" s="69" t="s">
        <v>39</v>
      </c>
      <c r="E56" s="16"/>
      <c r="F56" s="7"/>
      <c r="G56" s="115"/>
      <c r="H56" s="16"/>
      <c r="I56" s="7"/>
      <c r="J56" s="16"/>
      <c r="L56" s="16"/>
      <c r="M56" s="16"/>
      <c r="N56" s="5"/>
      <c r="O56" s="5"/>
      <c r="P56" s="16"/>
      <c r="R56" s="150"/>
      <c r="S56" s="150"/>
      <c r="AD56" s="1"/>
      <c r="AE56" s="1"/>
      <c r="AF56" s="1"/>
      <c r="AG56" s="1"/>
      <c r="AH56" s="1"/>
      <c r="AI56" s="1"/>
      <c r="AJ56" s="1"/>
      <c r="AK56" s="1"/>
      <c r="AL56" s="1"/>
      <c r="AM56" s="1"/>
      <c r="AN56" s="1"/>
      <c r="AO56" s="1"/>
      <c r="AP56" s="1"/>
      <c r="AQ56" s="1"/>
      <c r="AR56" s="1"/>
      <c r="AS56" s="1"/>
      <c r="AT56" s="1"/>
      <c r="AU56" s="1"/>
    </row>
    <row r="57" spans="1:47" ht="21" hidden="1" customHeight="1" thickBot="1" x14ac:dyDescent="0.3">
      <c r="A57" s="326" t="s">
        <v>32</v>
      </c>
      <c r="B57" s="327"/>
      <c r="C57" s="41" t="s">
        <v>11</v>
      </c>
      <c r="D57" s="13" t="s">
        <v>63</v>
      </c>
      <c r="E57" s="13" t="s">
        <v>63</v>
      </c>
      <c r="F57" s="138" t="s">
        <v>63</v>
      </c>
      <c r="G57" s="42"/>
      <c r="H57" s="138" t="s">
        <v>63</v>
      </c>
      <c r="I57" s="44"/>
      <c r="J57" s="13"/>
      <c r="K57" s="75"/>
      <c r="L57" s="13"/>
      <c r="M57" s="13"/>
      <c r="N57" s="14"/>
      <c r="O57" s="29"/>
      <c r="Q57" s="6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c r="B58" s="327"/>
      <c r="C58" s="58" t="s">
        <v>5</v>
      </c>
      <c r="D58" s="37"/>
      <c r="E58" s="37"/>
      <c r="F58" s="73"/>
      <c r="G58" s="43"/>
      <c r="H58" s="138"/>
      <c r="I58" s="112"/>
      <c r="J58" s="37"/>
      <c r="K58" s="76"/>
      <c r="L58" s="37"/>
      <c r="M58" s="37"/>
      <c r="N58" s="20"/>
      <c r="O58" s="30"/>
      <c r="P58" s="2"/>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6</v>
      </c>
      <c r="D59" s="12"/>
      <c r="E59" s="12"/>
      <c r="F59" s="138"/>
      <c r="G59" s="42"/>
      <c r="H59" s="138"/>
      <c r="I59" s="113"/>
      <c r="J59" s="12"/>
      <c r="K59" s="75"/>
      <c r="L59" s="12"/>
      <c r="M59" s="12"/>
      <c r="N59" s="14"/>
      <c r="O59" s="29"/>
      <c r="P59" s="17"/>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3">
      <c r="A60" s="326"/>
      <c r="B60" s="327"/>
      <c r="C60" s="41" t="s">
        <v>16</v>
      </c>
      <c r="D60" s="38"/>
      <c r="E60" s="38"/>
      <c r="F60" s="138"/>
      <c r="G60" s="43"/>
      <c r="H60" s="138"/>
      <c r="I60" s="44"/>
      <c r="J60" s="38"/>
      <c r="K60" s="75"/>
      <c r="L60" s="38"/>
      <c r="M60" s="38"/>
      <c r="N60" s="14"/>
      <c r="O60" s="14"/>
      <c r="P60" s="149"/>
      <c r="Q60" s="147"/>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60" t="s">
        <v>15</v>
      </c>
      <c r="D61" s="23"/>
      <c r="E61" s="23"/>
      <c r="F61" s="138"/>
      <c r="G61" s="42"/>
      <c r="H61" s="138"/>
      <c r="I61" s="44"/>
      <c r="J61" s="23"/>
      <c r="K61" s="75"/>
      <c r="L61" s="23"/>
      <c r="M61" s="23"/>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57"/>
      <c r="D62" s="24"/>
      <c r="E62" s="24"/>
      <c r="F62" s="73"/>
      <c r="G62" s="42"/>
      <c r="H62" s="138"/>
      <c r="I62" s="44"/>
      <c r="J62" s="24"/>
      <c r="K62" s="76"/>
      <c r="L62" s="24"/>
      <c r="M62" s="24"/>
      <c r="N62" s="14"/>
      <c r="O62" s="29"/>
      <c r="P62" s="149"/>
      <c r="Q62" s="147"/>
      <c r="R62" s="150"/>
      <c r="S62" s="150"/>
      <c r="AD62" s="1"/>
      <c r="AE62" s="1"/>
      <c r="AF62" s="1"/>
      <c r="AG62" s="1"/>
      <c r="AH62" s="1"/>
      <c r="AI62" s="1"/>
      <c r="AJ62" s="1"/>
      <c r="AK62" s="1"/>
      <c r="AL62" s="1"/>
      <c r="AM62" s="1"/>
      <c r="AN62" s="1"/>
      <c r="AO62" s="1"/>
      <c r="AP62" s="1"/>
      <c r="AQ62" s="1"/>
      <c r="AR62" s="1"/>
      <c r="AS62" s="1"/>
      <c r="AT62" s="1"/>
      <c r="AU62" s="1"/>
    </row>
    <row r="63" spans="1:47" ht="21.75" hidden="1" thickBot="1" x14ac:dyDescent="0.3">
      <c r="A63" s="21"/>
      <c r="B63" s="21"/>
      <c r="C63" s="22"/>
      <c r="D63" s="6"/>
      <c r="E63" s="6"/>
      <c r="F63" s="6"/>
      <c r="G63" s="22"/>
      <c r="H63" s="22"/>
      <c r="I63" s="22"/>
      <c r="J63" s="22"/>
      <c r="K63" s="22"/>
      <c r="L63" s="22"/>
      <c r="M63" s="6"/>
      <c r="N63" s="15"/>
      <c r="O63" s="15"/>
      <c r="P63" s="142" t="s">
        <v>64</v>
      </c>
      <c r="R63" s="150"/>
      <c r="S63" s="150"/>
      <c r="AD63" s="1"/>
      <c r="AE63" s="1"/>
      <c r="AF63" s="1"/>
      <c r="AG63" s="1"/>
      <c r="AH63" s="1"/>
      <c r="AI63" s="1"/>
      <c r="AJ63" s="1"/>
      <c r="AK63" s="1"/>
      <c r="AL63" s="1"/>
      <c r="AM63" s="1"/>
      <c r="AN63" s="1"/>
      <c r="AO63" s="1"/>
      <c r="AP63" s="1"/>
      <c r="AQ63" s="1"/>
      <c r="AR63" s="1"/>
      <c r="AS63" s="1"/>
      <c r="AT63" s="1"/>
      <c r="AU63" s="1"/>
    </row>
    <row r="64" spans="1:47" ht="60" hidden="1" customHeight="1" x14ac:dyDescent="0.35">
      <c r="A64" s="335" t="s">
        <v>29</v>
      </c>
      <c r="B64" s="336"/>
      <c r="C64" s="336"/>
      <c r="D64" s="117" t="s">
        <v>65</v>
      </c>
      <c r="E64" s="117"/>
      <c r="F64" s="105"/>
      <c r="G64" s="107"/>
      <c r="H64" s="203"/>
      <c r="I64" s="106"/>
      <c r="J64" s="117"/>
      <c r="K64" s="105"/>
      <c r="L64" s="203"/>
      <c r="M64" s="233"/>
      <c r="N64" s="32"/>
      <c r="O64" s="31"/>
      <c r="P64" s="31"/>
      <c r="Q64" s="31"/>
      <c r="R64" s="150"/>
      <c r="S64" s="150"/>
      <c r="AD64" s="1"/>
      <c r="AE64" s="1"/>
      <c r="AF64" s="1"/>
      <c r="AG64" s="1"/>
      <c r="AH64" s="1"/>
      <c r="AI64" s="1"/>
      <c r="AJ64" s="1"/>
      <c r="AK64" s="1"/>
      <c r="AL64" s="1"/>
      <c r="AM64" s="1"/>
      <c r="AN64" s="1"/>
      <c r="AO64" s="1"/>
      <c r="AP64" s="1"/>
      <c r="AQ64" s="1"/>
      <c r="AR64" s="1"/>
      <c r="AS64" s="1"/>
      <c r="AT64" s="1"/>
      <c r="AU64" s="1"/>
    </row>
    <row r="65" spans="1:19" s="1" customFormat="1" x14ac:dyDescent="0.25">
      <c r="R65" s="150"/>
      <c r="S65" s="150"/>
    </row>
    <row r="66" spans="1:19" s="1" customFormat="1" ht="23.25" x14ac:dyDescent="0.35">
      <c r="A66" s="209" t="s">
        <v>20</v>
      </c>
      <c r="B66" s="210"/>
    </row>
    <row r="67" spans="1:19" s="1" customFormat="1" ht="21" x14ac:dyDescent="0.35">
      <c r="A67" s="211"/>
      <c r="B67" s="210" t="s">
        <v>21</v>
      </c>
    </row>
    <row r="68" spans="1:19" s="1" customFormat="1" ht="21" x14ac:dyDescent="0.35">
      <c r="A68" s="211"/>
      <c r="B68" s="210" t="s">
        <v>22</v>
      </c>
    </row>
    <row r="69" spans="1:19" s="1" customFormat="1" ht="21" x14ac:dyDescent="0.35">
      <c r="A69" s="211"/>
      <c r="B69" s="210" t="s">
        <v>23</v>
      </c>
    </row>
    <row r="70" spans="1:19" s="1" customFormat="1" ht="21" x14ac:dyDescent="0.35">
      <c r="A70" s="211"/>
      <c r="B70" s="210" t="s">
        <v>24</v>
      </c>
    </row>
    <row r="71" spans="1:19" s="1" customFormat="1" ht="21" x14ac:dyDescent="0.35">
      <c r="A71" s="211"/>
      <c r="B71" s="210" t="s">
        <v>25</v>
      </c>
    </row>
    <row r="72" spans="1:19" s="1" customFormat="1" ht="21" x14ac:dyDescent="0.35">
      <c r="A72" s="211"/>
      <c r="B72" s="210" t="s">
        <v>26</v>
      </c>
    </row>
    <row r="73" spans="1:19" s="1" customFormat="1" ht="21" x14ac:dyDescent="0.35">
      <c r="A73" s="211"/>
      <c r="B73" s="210" t="s">
        <v>27</v>
      </c>
    </row>
    <row r="74" spans="1:19" s="1" customFormat="1" ht="21" x14ac:dyDescent="0.35">
      <c r="A74" s="211"/>
      <c r="B74" s="210" t="s">
        <v>24</v>
      </c>
    </row>
    <row r="75" spans="1:19" s="1" customFormat="1" ht="21" x14ac:dyDescent="0.35">
      <c r="A75" s="211"/>
      <c r="B75" s="210" t="s">
        <v>25</v>
      </c>
    </row>
    <row r="76" spans="1:19" s="1" customFormat="1" ht="21" x14ac:dyDescent="0.35">
      <c r="A76" s="211"/>
      <c r="B76" s="210" t="s">
        <v>26</v>
      </c>
    </row>
    <row r="77" spans="1:19" s="1" customFormat="1" ht="21" x14ac:dyDescent="0.35">
      <c r="A77" s="211"/>
      <c r="B77" s="210" t="s">
        <v>27</v>
      </c>
    </row>
    <row r="78" spans="1:19" s="1" customFormat="1" ht="21" x14ac:dyDescent="0.35">
      <c r="B78" s="72"/>
    </row>
  </sheetData>
  <mergeCells count="29">
    <mergeCell ref="A57:B62"/>
    <mergeCell ref="A64:C64"/>
    <mergeCell ref="A33:B37"/>
    <mergeCell ref="A40:B45"/>
    <mergeCell ref="A48:B52"/>
    <mergeCell ref="A54:C54"/>
    <mergeCell ref="D54:I54"/>
    <mergeCell ref="R54:S54"/>
    <mergeCell ref="A26:B26"/>
    <mergeCell ref="R27:S27"/>
    <mergeCell ref="A28:B30"/>
    <mergeCell ref="R29:S29"/>
    <mergeCell ref="R32:S32"/>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78"/>
  <sheetViews>
    <sheetView zoomScale="60" zoomScaleNormal="60" workbookViewId="0">
      <pane xSplit="2" ySplit="2" topLeftCell="C12" activePane="bottomRight" state="frozen"/>
      <selection pane="topRight" activeCell="C1" sqref="C1"/>
      <selection pane="bottomLeft" activeCell="A3" sqref="A3"/>
      <selection pane="bottomRight" activeCell="Q50" sqref="Q50"/>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5.375" bestFit="1"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90</v>
      </c>
      <c r="B1" s="108"/>
      <c r="C1" s="108"/>
      <c r="D1" s="109"/>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74</v>
      </c>
      <c r="D4" s="314"/>
      <c r="E4" s="314"/>
      <c r="F4" s="314"/>
      <c r="G4" s="314"/>
      <c r="H4" s="314"/>
      <c r="I4" s="314"/>
      <c r="J4" s="314"/>
      <c r="K4" s="314"/>
      <c r="L4" s="314"/>
      <c r="M4" s="314"/>
    </row>
    <row r="5" spans="1:47" s="1" customFormat="1" ht="26.25" x14ac:dyDescent="0.25">
      <c r="A5" s="324" t="s">
        <v>105</v>
      </c>
      <c r="B5" s="324"/>
      <c r="C5" s="212">
        <f>C4*1</f>
        <v>74</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87">
        <f>(D8/$C$4)*100</f>
        <v>0</v>
      </c>
      <c r="E7" s="100">
        <f t="shared" ref="E7:I7" si="0">(E8/$C$4)*100</f>
        <v>16.216216216216218</v>
      </c>
      <c r="F7" s="100">
        <f t="shared" si="0"/>
        <v>21.621621621621621</v>
      </c>
      <c r="G7" s="87">
        <f>(G8/$C$4)*100</f>
        <v>0</v>
      </c>
      <c r="H7" s="100">
        <f>(H8/$C$4)*100</f>
        <v>60.810810810810814</v>
      </c>
      <c r="I7" s="87">
        <f t="shared" si="0"/>
        <v>0</v>
      </c>
      <c r="J7" s="90">
        <v>16.899999999999999</v>
      </c>
      <c r="K7" s="90">
        <v>79.599999999999994</v>
      </c>
      <c r="L7" s="90">
        <v>3.5</v>
      </c>
      <c r="M7" s="87">
        <f t="shared" ref="M7" si="1">(M8/$C$4)*100</f>
        <v>1.3513513513513513</v>
      </c>
      <c r="N7" s="71"/>
    </row>
    <row r="8" spans="1:47" s="1" customFormat="1" ht="26.25" customHeight="1" x14ac:dyDescent="0.25">
      <c r="A8" s="128"/>
      <c r="B8" s="123" t="s">
        <v>49</v>
      </c>
      <c r="C8" s="73"/>
      <c r="D8" s="50">
        <v>0</v>
      </c>
      <c r="E8" s="50">
        <v>12</v>
      </c>
      <c r="F8" s="50">
        <v>16</v>
      </c>
      <c r="G8" s="50">
        <v>0</v>
      </c>
      <c r="H8" s="50">
        <v>45</v>
      </c>
      <c r="I8" s="50">
        <v>0</v>
      </c>
      <c r="J8" s="91">
        <f>($H$8/100)*J7</f>
        <v>7.6049999999999995</v>
      </c>
      <c r="K8" s="91">
        <f>($H$8/100)*K7</f>
        <v>35.82</v>
      </c>
      <c r="L8" s="91">
        <f>($H$8/100)*L7</f>
        <v>1.575</v>
      </c>
      <c r="M8" s="50">
        <v>1</v>
      </c>
      <c r="N8" s="94"/>
    </row>
    <row r="9" spans="1:47" s="1" customFormat="1" ht="26.25" customHeight="1" x14ac:dyDescent="0.25">
      <c r="A9" s="124" t="s">
        <v>52</v>
      </c>
      <c r="B9" s="122" t="s">
        <v>50</v>
      </c>
      <c r="C9" s="73"/>
      <c r="D9" s="87">
        <v>0</v>
      </c>
      <c r="E9" s="87">
        <v>12</v>
      </c>
      <c r="F9" s="50">
        <v>16</v>
      </c>
      <c r="G9" s="87">
        <v>0</v>
      </c>
      <c r="H9" s="87">
        <v>45</v>
      </c>
      <c r="I9" s="87">
        <v>0</v>
      </c>
      <c r="J9" s="91"/>
      <c r="K9" s="91"/>
      <c r="L9" s="91"/>
      <c r="M9" s="50">
        <v>1</v>
      </c>
      <c r="N9" s="139">
        <f>SUM(D9:I9)</f>
        <v>73</v>
      </c>
      <c r="O9" s="1" t="s">
        <v>99</v>
      </c>
    </row>
    <row r="10" spans="1:47" s="1" customFormat="1" ht="26.25" customHeight="1" x14ac:dyDescent="0.25">
      <c r="A10" s="128"/>
      <c r="B10" s="123" t="s">
        <v>51</v>
      </c>
      <c r="C10" s="73"/>
      <c r="D10" s="88">
        <f>($C$5/100)*D7</f>
        <v>0</v>
      </c>
      <c r="E10" s="88">
        <f t="shared" ref="E10:I10" si="2">($C$5/100)*E7</f>
        <v>12</v>
      </c>
      <c r="F10" s="88">
        <f t="shared" si="2"/>
        <v>16</v>
      </c>
      <c r="G10" s="88">
        <f>($C$5/100)*G7</f>
        <v>0</v>
      </c>
      <c r="H10" s="88">
        <f>($C$5/100)*H7</f>
        <v>45</v>
      </c>
      <c r="I10" s="88">
        <f t="shared" si="2"/>
        <v>0</v>
      </c>
      <c r="J10" s="92">
        <f>($H$10/100)*J7</f>
        <v>7.6049999999999995</v>
      </c>
      <c r="K10" s="92">
        <f>($H$10/100)*K7</f>
        <v>35.82</v>
      </c>
      <c r="L10" s="92">
        <f>($H$10/100)*L7</f>
        <v>1.575</v>
      </c>
      <c r="M10" s="88">
        <f t="shared" ref="M10" si="3">($C$5/100)*M7</f>
        <v>1</v>
      </c>
      <c r="N10" s="94"/>
    </row>
    <row r="11" spans="1:47" s="1" customFormat="1" ht="26.25" customHeight="1" x14ac:dyDescent="0.25">
      <c r="A11" s="124" t="s">
        <v>53</v>
      </c>
      <c r="B11" s="122" t="s">
        <v>56</v>
      </c>
      <c r="C11" s="73"/>
      <c r="D11" s="238">
        <v>0</v>
      </c>
      <c r="E11" s="225">
        <v>0.192</v>
      </c>
      <c r="F11" s="65">
        <v>5.2560000000000002</v>
      </c>
      <c r="G11" s="65"/>
      <c r="H11" s="225">
        <v>18.126999999999999</v>
      </c>
      <c r="I11" s="225">
        <v>0</v>
      </c>
      <c r="J11" s="90">
        <v>5</v>
      </c>
      <c r="K11" s="93">
        <v>5026</v>
      </c>
      <c r="L11" s="90">
        <v>2</v>
      </c>
      <c r="M11" s="87">
        <v>0</v>
      </c>
      <c r="N11" s="94"/>
    </row>
    <row r="12" spans="1:47" s="1" customFormat="1" ht="26.25" customHeight="1" x14ac:dyDescent="0.25">
      <c r="A12" s="124"/>
      <c r="B12" s="122" t="s">
        <v>62</v>
      </c>
      <c r="C12" s="73"/>
      <c r="D12" s="238">
        <v>0</v>
      </c>
      <c r="E12" s="225">
        <f>0.192*1.1486</f>
        <v>0.22053120000000001</v>
      </c>
      <c r="F12" s="65">
        <f>F11*0.1486</f>
        <v>0.78104160000000011</v>
      </c>
      <c r="G12" s="65">
        <v>0</v>
      </c>
      <c r="H12" s="225">
        <f>H11*0.1486</f>
        <v>2.6936722</v>
      </c>
      <c r="I12" s="225">
        <v>0</v>
      </c>
      <c r="J12" s="90"/>
      <c r="K12" s="93"/>
      <c r="L12" s="90"/>
      <c r="M12" s="87">
        <v>0</v>
      </c>
      <c r="N12" s="94"/>
    </row>
    <row r="13" spans="1:47" s="1" customFormat="1" ht="26.25" customHeight="1" x14ac:dyDescent="0.25">
      <c r="B13" s="122" t="s">
        <v>57</v>
      </c>
      <c r="C13" s="73"/>
      <c r="D13" s="140"/>
      <c r="E13" s="140"/>
      <c r="F13" s="140">
        <f t="shared" ref="F13:H13" si="4">F12/F14</f>
        <v>0.12937489117186141</v>
      </c>
      <c r="G13" s="140"/>
      <c r="H13" s="140">
        <f t="shared" si="4"/>
        <v>0.12937489117186141</v>
      </c>
      <c r="I13" s="140"/>
      <c r="J13" s="90">
        <v>30.61</v>
      </c>
      <c r="K13" s="93">
        <v>33.07</v>
      </c>
      <c r="L13" s="90">
        <v>455.3</v>
      </c>
      <c r="M13" s="140">
        <v>0</v>
      </c>
      <c r="N13" s="94"/>
    </row>
    <row r="14" spans="1:47" s="1" customFormat="1" ht="26.25" x14ac:dyDescent="0.25">
      <c r="A14" s="46"/>
      <c r="B14" s="122" t="s">
        <v>54</v>
      </c>
      <c r="C14" s="126">
        <f>SUM(D14:I14)</f>
        <v>27.270244999999996</v>
      </c>
      <c r="D14" s="65">
        <f>D12+D11</f>
        <v>0</v>
      </c>
      <c r="E14" s="65">
        <f t="shared" ref="E14:I14" si="5">E12+E11</f>
        <v>0.41253119999999999</v>
      </c>
      <c r="F14" s="97">
        <f t="shared" si="5"/>
        <v>6.0370416000000002</v>
      </c>
      <c r="G14" s="97">
        <f t="shared" si="5"/>
        <v>0</v>
      </c>
      <c r="H14" s="97">
        <f t="shared" si="5"/>
        <v>20.820672199999997</v>
      </c>
      <c r="I14" s="97">
        <f t="shared" si="5"/>
        <v>0</v>
      </c>
      <c r="J14" s="98">
        <f t="shared" ref="J14:L14" si="6">(J11/(100-J13))*100</f>
        <v>7.2056492289955321</v>
      </c>
      <c r="K14" s="98">
        <f t="shared" si="6"/>
        <v>7509.3381144479299</v>
      </c>
      <c r="L14" s="98">
        <f t="shared" si="6"/>
        <v>-0.56290458767238949</v>
      </c>
      <c r="M14" s="97">
        <f t="shared" ref="M14" si="7">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c r="E16" s="127">
        <f t="shared" ref="E16:H16" si="8">E11/E8</f>
        <v>1.6E-2</v>
      </c>
      <c r="F16" s="136">
        <f t="shared" si="8"/>
        <v>0.32850000000000001</v>
      </c>
      <c r="G16" s="136"/>
      <c r="H16" s="136">
        <f t="shared" si="8"/>
        <v>0.40282222222222219</v>
      </c>
      <c r="I16" s="136"/>
      <c r="J16" s="125">
        <f>J14/J8</f>
        <v>0.94748839303031329</v>
      </c>
      <c r="K16" s="125">
        <f>K14/K8</f>
        <v>209.64093005158932</v>
      </c>
      <c r="L16" s="125">
        <f>L14/L8</f>
        <v>-0.35739973820469173</v>
      </c>
      <c r="M16" s="136"/>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f t="shared" ref="E17:H17" si="9">E11/E9</f>
        <v>1.6E-2</v>
      </c>
      <c r="F17" s="127">
        <f t="shared" si="9"/>
        <v>0.32850000000000001</v>
      </c>
      <c r="G17" s="127"/>
      <c r="H17" s="127">
        <f t="shared" si="9"/>
        <v>0.40282222222222219</v>
      </c>
      <c r="I17" s="127"/>
      <c r="J17" s="95"/>
      <c r="K17" s="96"/>
      <c r="L17" s="95"/>
      <c r="M17" s="127"/>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c r="E18" s="133">
        <f t="shared" ref="E18:H18" si="10">E14/E8</f>
        <v>3.4377600000000001E-2</v>
      </c>
      <c r="F18" s="133">
        <f t="shared" si="10"/>
        <v>0.37731510000000001</v>
      </c>
      <c r="G18" s="133"/>
      <c r="H18" s="133">
        <f t="shared" si="10"/>
        <v>0.46268160444444439</v>
      </c>
      <c r="I18" s="133"/>
      <c r="J18" s="95"/>
      <c r="K18" s="96"/>
      <c r="L18" s="95"/>
      <c r="M18" s="133"/>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f t="shared" ref="E19:H19" si="11">E14/E9</f>
        <v>3.4377600000000001E-2</v>
      </c>
      <c r="F19" s="129">
        <f t="shared" si="11"/>
        <v>0.37731510000000001</v>
      </c>
      <c r="G19" s="129"/>
      <c r="H19" s="129">
        <f t="shared" si="11"/>
        <v>0.46268160444444439</v>
      </c>
      <c r="I19" s="129"/>
      <c r="J19" s="95"/>
      <c r="K19" s="96"/>
      <c r="L19" s="95"/>
      <c r="M19" s="129"/>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c r="E20" s="190">
        <f>E14/E10</f>
        <v>3.4377600000000001E-2</v>
      </c>
      <c r="F20" s="191">
        <f>F14/F10</f>
        <v>0.37731510000000001</v>
      </c>
      <c r="G20" s="191"/>
      <c r="H20" s="191">
        <f t="shared" ref="H20" si="12">H14/H10</f>
        <v>0.46268160444444439</v>
      </c>
      <c r="I20" s="191"/>
      <c r="J20" s="95"/>
      <c r="K20" s="96"/>
      <c r="L20" s="95"/>
      <c r="M20" s="191"/>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93"/>
      <c r="E21" s="192">
        <f t="shared" ref="E21:H21" si="13">E10-E14</f>
        <v>11.5874688</v>
      </c>
      <c r="F21" s="193">
        <f t="shared" si="13"/>
        <v>9.9629583999999998</v>
      </c>
      <c r="G21" s="193">
        <f t="shared" si="13"/>
        <v>0</v>
      </c>
      <c r="H21" s="193">
        <f t="shared" si="13"/>
        <v>24.179327800000003</v>
      </c>
      <c r="I21" s="193">
        <v>0</v>
      </c>
      <c r="J21" s="125"/>
      <c r="K21" s="125"/>
      <c r="L21" s="125"/>
      <c r="M21" s="193">
        <f t="shared" ref="M21" si="14">M10-M14</f>
        <v>1</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213</v>
      </c>
      <c r="B22" s="316"/>
      <c r="C22" s="317" t="s">
        <v>139</v>
      </c>
      <c r="D22" s="213"/>
      <c r="E22" s="182" t="s">
        <v>145</v>
      </c>
      <c r="F22" s="182" t="s">
        <v>145</v>
      </c>
      <c r="G22" s="213"/>
      <c r="H22" s="182" t="s">
        <v>145</v>
      </c>
      <c r="I22" s="213"/>
      <c r="J22" s="61"/>
      <c r="K22" s="61"/>
      <c r="L22" s="61"/>
      <c r="M22" s="182"/>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18"/>
      <c r="D23" s="214"/>
      <c r="E23" s="183" t="s">
        <v>153</v>
      </c>
      <c r="F23" s="183" t="s">
        <v>153</v>
      </c>
      <c r="G23" s="214"/>
      <c r="H23" s="183" t="s">
        <v>153</v>
      </c>
      <c r="I23" s="214"/>
      <c r="J23" s="157"/>
      <c r="K23" s="77"/>
      <c r="L23" s="77"/>
      <c r="M23" s="183"/>
      <c r="N23" s="155"/>
      <c r="O23" s="155"/>
      <c r="P23" s="155"/>
      <c r="Q23" s="156"/>
      <c r="R23" s="151"/>
      <c r="S23" s="151"/>
    </row>
    <row r="24" spans="1:47" s="71" customFormat="1" ht="27" thickBot="1" x14ac:dyDescent="0.45">
      <c r="A24" s="320" t="s">
        <v>76</v>
      </c>
      <c r="B24" s="321"/>
      <c r="C24" s="318"/>
      <c r="D24" s="214"/>
      <c r="E24" s="183"/>
      <c r="F24" s="183"/>
      <c r="G24" s="214"/>
      <c r="H24" s="183"/>
      <c r="I24" s="214"/>
      <c r="J24" s="152"/>
      <c r="K24" s="152"/>
      <c r="L24" s="152"/>
      <c r="M24" s="183"/>
      <c r="N24" s="155"/>
      <c r="O24" s="155"/>
      <c r="P24" s="155"/>
      <c r="Q24" s="156"/>
      <c r="R24" s="151"/>
      <c r="S24" s="151"/>
    </row>
    <row r="25" spans="1:47" s="71" customFormat="1" ht="27" thickBot="1" x14ac:dyDescent="0.45">
      <c r="A25" s="322" t="s">
        <v>75</v>
      </c>
      <c r="B25" s="323"/>
      <c r="C25" s="319"/>
      <c r="D25" s="215"/>
      <c r="E25" s="184"/>
      <c r="F25" s="184"/>
      <c r="G25" s="215"/>
      <c r="H25" s="184"/>
      <c r="I25" s="215"/>
      <c r="J25" s="152"/>
      <c r="K25" s="152"/>
      <c r="L25" s="152"/>
      <c r="M25" s="184"/>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217" t="s">
        <v>139</v>
      </c>
      <c r="E28" s="199" t="s">
        <v>189</v>
      </c>
      <c r="F28" s="199" t="s">
        <v>189</v>
      </c>
      <c r="G28" s="217" t="s">
        <v>139</v>
      </c>
      <c r="H28" s="199" t="s">
        <v>189</v>
      </c>
      <c r="I28" s="217" t="s">
        <v>139</v>
      </c>
      <c r="J28" s="253" t="s">
        <v>189</v>
      </c>
      <c r="K28" s="253" t="s">
        <v>189</v>
      </c>
      <c r="L28" s="253" t="s">
        <v>189</v>
      </c>
      <c r="M28" s="186" t="s">
        <v>139</v>
      </c>
      <c r="N28" s="3" t="s">
        <v>185</v>
      </c>
      <c r="O28" s="171" t="s">
        <v>186</v>
      </c>
      <c r="P28" s="339" t="s">
        <v>249</v>
      </c>
      <c r="Q28" s="258" t="s">
        <v>184</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221" t="s">
        <v>139</v>
      </c>
      <c r="E29" s="187" t="s">
        <v>189</v>
      </c>
      <c r="F29" s="187" t="s">
        <v>189</v>
      </c>
      <c r="G29" s="217" t="s">
        <v>139</v>
      </c>
      <c r="H29" s="187" t="s">
        <v>189</v>
      </c>
      <c r="I29" s="217" t="s">
        <v>139</v>
      </c>
      <c r="J29" s="221" t="s">
        <v>189</v>
      </c>
      <c r="K29" s="221" t="s">
        <v>189</v>
      </c>
      <c r="L29" s="221" t="s">
        <v>189</v>
      </c>
      <c r="M29" s="186" t="s">
        <v>139</v>
      </c>
      <c r="N29" s="3" t="s">
        <v>185</v>
      </c>
      <c r="O29" s="171" t="s">
        <v>182</v>
      </c>
      <c r="P29" s="340"/>
      <c r="Q29" s="258" t="s">
        <v>184</v>
      </c>
      <c r="R29" s="325"/>
      <c r="S29" s="325"/>
      <c r="AD29" s="1"/>
      <c r="AE29" s="1"/>
      <c r="AF29" s="1"/>
      <c r="AG29" s="1"/>
      <c r="AH29" s="1"/>
      <c r="AI29" s="1"/>
      <c r="AJ29" s="1"/>
      <c r="AK29" s="1"/>
      <c r="AL29" s="1"/>
      <c r="AM29" s="1"/>
      <c r="AN29" s="1"/>
      <c r="AO29" s="1"/>
      <c r="AP29" s="1"/>
      <c r="AQ29" s="1"/>
      <c r="AR29" s="1"/>
      <c r="AS29" s="1"/>
      <c r="AT29" s="1"/>
      <c r="AU29" s="1"/>
    </row>
    <row r="30" spans="1:47" ht="45" x14ac:dyDescent="0.25">
      <c r="A30" s="332"/>
      <c r="B30" s="331"/>
      <c r="C30" s="54" t="s">
        <v>70</v>
      </c>
      <c r="D30" s="221" t="s">
        <v>139</v>
      </c>
      <c r="E30" s="187" t="s">
        <v>114</v>
      </c>
      <c r="F30" s="187" t="s">
        <v>114</v>
      </c>
      <c r="G30" s="217" t="s">
        <v>139</v>
      </c>
      <c r="H30" s="187" t="s">
        <v>114</v>
      </c>
      <c r="I30" s="217" t="s">
        <v>139</v>
      </c>
      <c r="J30" s="221" t="s">
        <v>189</v>
      </c>
      <c r="K30" s="221" t="s">
        <v>189</v>
      </c>
      <c r="L30" s="221" t="s">
        <v>189</v>
      </c>
      <c r="M30" s="186" t="s">
        <v>139</v>
      </c>
      <c r="N30" s="3" t="s">
        <v>233</v>
      </c>
      <c r="O30" s="171" t="s">
        <v>180</v>
      </c>
      <c r="P30" s="341"/>
      <c r="Q30" s="240" t="s">
        <v>21</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7"/>
      <c r="G31" s="7"/>
      <c r="H31" s="4"/>
      <c r="I31" s="7"/>
      <c r="J31" s="4"/>
      <c r="K31" s="7"/>
      <c r="L31" s="4"/>
      <c r="M31" s="289"/>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9"/>
      <c r="G32" s="9"/>
      <c r="H32" s="1"/>
      <c r="I32" s="9"/>
      <c r="J32" s="1"/>
      <c r="L32" s="1"/>
      <c r="M32" s="290"/>
      <c r="N32" s="10"/>
      <c r="O32" s="10"/>
      <c r="P32" s="11"/>
      <c r="Q32" s="206"/>
      <c r="R32" s="150"/>
      <c r="S32" s="150"/>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7" t="s">
        <v>139</v>
      </c>
      <c r="E33" s="186" t="s">
        <v>176</v>
      </c>
      <c r="F33" s="186" t="s">
        <v>176</v>
      </c>
      <c r="G33" s="217" t="s">
        <v>139</v>
      </c>
      <c r="H33" s="186" t="s">
        <v>176</v>
      </c>
      <c r="I33" s="217" t="s">
        <v>139</v>
      </c>
      <c r="J33" s="222" t="s">
        <v>176</v>
      </c>
      <c r="K33" s="222" t="s">
        <v>176</v>
      </c>
      <c r="L33" s="222" t="s">
        <v>176</v>
      </c>
      <c r="M33" s="186" t="s">
        <v>139</v>
      </c>
      <c r="N33" s="141" t="s">
        <v>185</v>
      </c>
      <c r="O33" s="171" t="s">
        <v>211</v>
      </c>
      <c r="P33" s="170" t="s">
        <v>210</v>
      </c>
      <c r="Q33" s="258" t="s">
        <v>184</v>
      </c>
      <c r="R33" s="150"/>
      <c r="S33" s="150"/>
      <c r="AD33" s="1"/>
      <c r="AE33" s="1"/>
      <c r="AF33" s="1"/>
      <c r="AG33" s="1"/>
      <c r="AH33" s="1"/>
      <c r="AI33" s="1"/>
      <c r="AJ33" s="1"/>
      <c r="AK33" s="1"/>
      <c r="AL33" s="1"/>
      <c r="AM33" s="1"/>
      <c r="AN33" s="1"/>
      <c r="AO33" s="1"/>
      <c r="AP33" s="1"/>
      <c r="AQ33" s="1"/>
      <c r="AR33" s="1"/>
      <c r="AS33" s="1"/>
      <c r="AT33" s="1"/>
      <c r="AU33" s="1"/>
    </row>
    <row r="34" spans="1:47" ht="81.75" customHeight="1" x14ac:dyDescent="0.25">
      <c r="A34" s="333"/>
      <c r="B34" s="334"/>
      <c r="C34" s="178" t="s">
        <v>81</v>
      </c>
      <c r="D34" s="217" t="s">
        <v>139</v>
      </c>
      <c r="E34" s="186" t="s">
        <v>176</v>
      </c>
      <c r="F34" s="186" t="s">
        <v>176</v>
      </c>
      <c r="G34" s="217" t="s">
        <v>139</v>
      </c>
      <c r="H34" s="186" t="s">
        <v>176</v>
      </c>
      <c r="I34" s="217" t="s">
        <v>139</v>
      </c>
      <c r="J34" s="222" t="s">
        <v>176</v>
      </c>
      <c r="K34" s="222" t="s">
        <v>176</v>
      </c>
      <c r="L34" s="222" t="s">
        <v>176</v>
      </c>
      <c r="M34" s="186" t="s">
        <v>139</v>
      </c>
      <c r="N34" s="141" t="s">
        <v>179</v>
      </c>
      <c r="O34" s="171" t="s">
        <v>217</v>
      </c>
      <c r="P34" s="170" t="s">
        <v>216</v>
      </c>
      <c r="Q34" s="258" t="s">
        <v>184</v>
      </c>
      <c r="R34" s="150"/>
      <c r="S34" s="150"/>
      <c r="AD34" s="1"/>
      <c r="AE34" s="1"/>
      <c r="AF34" s="1"/>
      <c r="AG34" s="1"/>
      <c r="AH34" s="1"/>
      <c r="AI34" s="1"/>
      <c r="AJ34" s="1"/>
      <c r="AK34" s="1"/>
      <c r="AL34" s="1"/>
      <c r="AM34" s="1"/>
      <c r="AN34" s="1"/>
      <c r="AO34" s="1"/>
      <c r="AP34" s="1"/>
      <c r="AQ34" s="1"/>
      <c r="AR34" s="1"/>
      <c r="AS34" s="1"/>
      <c r="AT34" s="1"/>
      <c r="AU34" s="1"/>
    </row>
    <row r="35" spans="1:47" ht="31.5" x14ac:dyDescent="0.25">
      <c r="A35" s="333"/>
      <c r="B35" s="334"/>
      <c r="C35" s="179" t="s">
        <v>79</v>
      </c>
      <c r="D35" s="217" t="s">
        <v>139</v>
      </c>
      <c r="E35" s="186" t="s">
        <v>176</v>
      </c>
      <c r="F35" s="186" t="s">
        <v>176</v>
      </c>
      <c r="G35" s="217" t="s">
        <v>139</v>
      </c>
      <c r="H35" s="186" t="s">
        <v>176</v>
      </c>
      <c r="I35" s="217" t="s">
        <v>139</v>
      </c>
      <c r="J35" s="222" t="s">
        <v>176</v>
      </c>
      <c r="K35" s="222" t="s">
        <v>176</v>
      </c>
      <c r="L35" s="222" t="s">
        <v>176</v>
      </c>
      <c r="M35" s="186" t="s">
        <v>139</v>
      </c>
      <c r="N35" s="141" t="s">
        <v>185</v>
      </c>
      <c r="O35" s="171" t="s">
        <v>139</v>
      </c>
      <c r="P35" s="198" t="s">
        <v>234</v>
      </c>
      <c r="Q35" s="258" t="s">
        <v>184</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17" t="s">
        <v>139</v>
      </c>
      <c r="E36" s="186" t="s">
        <v>189</v>
      </c>
      <c r="F36" s="186" t="s">
        <v>189</v>
      </c>
      <c r="G36" s="217" t="s">
        <v>139</v>
      </c>
      <c r="H36" s="186" t="s">
        <v>189</v>
      </c>
      <c r="I36" s="217" t="s">
        <v>139</v>
      </c>
      <c r="J36" s="222" t="s">
        <v>189</v>
      </c>
      <c r="K36" s="222" t="s">
        <v>189</v>
      </c>
      <c r="L36" s="222" t="s">
        <v>189</v>
      </c>
      <c r="M36" s="186" t="s">
        <v>139</v>
      </c>
      <c r="N36" s="3" t="s">
        <v>185</v>
      </c>
      <c r="O36" s="171" t="s">
        <v>220</v>
      </c>
      <c r="P36" s="170" t="s">
        <v>210</v>
      </c>
      <c r="Q36" s="258" t="s">
        <v>184</v>
      </c>
      <c r="R36" s="150"/>
      <c r="S36" s="150"/>
      <c r="AD36" s="1"/>
      <c r="AE36" s="1"/>
      <c r="AF36" s="1"/>
      <c r="AG36" s="1"/>
      <c r="AH36" s="1"/>
      <c r="AI36" s="1"/>
      <c r="AJ36" s="1"/>
      <c r="AK36" s="1"/>
      <c r="AL36" s="1"/>
      <c r="AM36" s="1"/>
      <c r="AN36" s="1"/>
      <c r="AO36" s="1"/>
      <c r="AP36" s="1"/>
      <c r="AQ36" s="1"/>
      <c r="AR36" s="1"/>
      <c r="AS36" s="1"/>
      <c r="AT36" s="1"/>
      <c r="AU36" s="1"/>
    </row>
    <row r="37" spans="1:47" ht="21" x14ac:dyDescent="0.25">
      <c r="A37" s="333"/>
      <c r="B37" s="334"/>
      <c r="C37" s="180" t="s">
        <v>77</v>
      </c>
      <c r="D37" s="217" t="s">
        <v>139</v>
      </c>
      <c r="E37" s="186" t="s">
        <v>114</v>
      </c>
      <c r="F37" s="186" t="s">
        <v>114</v>
      </c>
      <c r="G37" s="217" t="s">
        <v>139</v>
      </c>
      <c r="H37" s="186" t="s">
        <v>114</v>
      </c>
      <c r="I37" s="217" t="s">
        <v>139</v>
      </c>
      <c r="J37" s="222" t="s">
        <v>189</v>
      </c>
      <c r="K37" s="222" t="s">
        <v>189</v>
      </c>
      <c r="L37" s="222" t="s">
        <v>189</v>
      </c>
      <c r="M37" s="186" t="s">
        <v>139</v>
      </c>
      <c r="N37" s="3" t="s">
        <v>139</v>
      </c>
      <c r="O37" s="3" t="s">
        <v>139</v>
      </c>
      <c r="P37" s="257" t="s">
        <v>244</v>
      </c>
      <c r="Q37" s="258" t="s">
        <v>184</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24"/>
      <c r="B38" s="164"/>
      <c r="C38" s="78"/>
      <c r="D38" s="166"/>
      <c r="E38" s="166"/>
      <c r="F38" s="166"/>
      <c r="G38" s="167"/>
      <c r="H38" s="166"/>
      <c r="I38" s="167"/>
      <c r="J38" s="165"/>
      <c r="K38" s="154"/>
      <c r="L38" s="165"/>
      <c r="M38" s="16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6"/>
      <c r="H39" s="8"/>
      <c r="I39" s="6"/>
      <c r="J39" s="8"/>
      <c r="L39" s="8"/>
      <c r="M39" s="291"/>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21" x14ac:dyDescent="0.25">
      <c r="A40" s="333" t="s">
        <v>3</v>
      </c>
      <c r="B40" s="334"/>
      <c r="C40" s="58" t="s">
        <v>4</v>
      </c>
      <c r="D40" s="217" t="s">
        <v>139</v>
      </c>
      <c r="E40" s="186" t="s">
        <v>176</v>
      </c>
      <c r="F40" s="186" t="s">
        <v>176</v>
      </c>
      <c r="G40" s="217" t="s">
        <v>139</v>
      </c>
      <c r="H40" s="186" t="s">
        <v>176</v>
      </c>
      <c r="I40" s="217" t="s">
        <v>139</v>
      </c>
      <c r="J40" s="144"/>
      <c r="K40" s="145"/>
      <c r="L40" s="144"/>
      <c r="M40" s="186" t="s">
        <v>139</v>
      </c>
      <c r="N40" s="3" t="s">
        <v>185</v>
      </c>
      <c r="O40" s="171" t="s">
        <v>260</v>
      </c>
      <c r="P40" s="195" t="s">
        <v>259</v>
      </c>
      <c r="Q40" s="205" t="s">
        <v>24</v>
      </c>
      <c r="S40" s="150"/>
      <c r="AD40" s="1"/>
      <c r="AE40" s="1"/>
      <c r="AF40" s="1"/>
      <c r="AG40" s="1"/>
      <c r="AH40" s="1"/>
      <c r="AI40" s="1"/>
      <c r="AJ40" s="1"/>
      <c r="AK40" s="1"/>
      <c r="AL40" s="1"/>
      <c r="AM40" s="1"/>
      <c r="AN40" s="1"/>
      <c r="AO40" s="1"/>
      <c r="AP40" s="1"/>
      <c r="AQ40" s="1"/>
      <c r="AR40" s="1"/>
      <c r="AS40" s="1"/>
      <c r="AT40" s="1"/>
      <c r="AU40" s="1"/>
    </row>
    <row r="41" spans="1:47" ht="21" x14ac:dyDescent="0.25">
      <c r="A41" s="333"/>
      <c r="B41" s="334"/>
      <c r="C41" s="78" t="s">
        <v>10</v>
      </c>
      <c r="D41" s="217" t="s">
        <v>139</v>
      </c>
      <c r="E41" s="186" t="s">
        <v>207</v>
      </c>
      <c r="F41" s="186" t="s">
        <v>207</v>
      </c>
      <c r="G41" s="217" t="s">
        <v>139</v>
      </c>
      <c r="H41" s="186" t="s">
        <v>207</v>
      </c>
      <c r="I41" s="217" t="s">
        <v>139</v>
      </c>
      <c r="J41" s="144"/>
      <c r="K41" s="145"/>
      <c r="L41" s="144"/>
      <c r="M41" s="186" t="s">
        <v>139</v>
      </c>
      <c r="N41" s="3" t="s">
        <v>179</v>
      </c>
      <c r="O41" s="3" t="s">
        <v>139</v>
      </c>
      <c r="P41" s="195" t="s">
        <v>250</v>
      </c>
      <c r="Q41" s="194" t="s">
        <v>193</v>
      </c>
      <c r="S41" s="150"/>
      <c r="AD41" s="1"/>
      <c r="AE41" s="1"/>
      <c r="AF41" s="1"/>
      <c r="AG41" s="1"/>
      <c r="AH41" s="1"/>
      <c r="AI41" s="1"/>
      <c r="AJ41" s="1"/>
      <c r="AK41" s="1"/>
      <c r="AL41" s="1"/>
      <c r="AM41" s="1"/>
      <c r="AN41" s="1"/>
      <c r="AO41" s="1"/>
      <c r="AP41" s="1"/>
      <c r="AQ41" s="1"/>
      <c r="AR41" s="1"/>
      <c r="AS41" s="1"/>
      <c r="AT41" s="1"/>
      <c r="AU41" s="1"/>
    </row>
    <row r="42" spans="1:47" ht="30" x14ac:dyDescent="0.25">
      <c r="A42" s="333"/>
      <c r="B42" s="334"/>
      <c r="C42" s="58" t="str">
        <f>C57</f>
        <v>Others Quota</v>
      </c>
      <c r="D42" s="217" t="s">
        <v>139</v>
      </c>
      <c r="E42" s="186" t="s">
        <v>176</v>
      </c>
      <c r="F42" s="186" t="s">
        <v>176</v>
      </c>
      <c r="G42" s="217" t="s">
        <v>139</v>
      </c>
      <c r="H42" s="186" t="s">
        <v>176</v>
      </c>
      <c r="I42" s="217" t="s">
        <v>139</v>
      </c>
      <c r="J42" s="144"/>
      <c r="K42" s="146"/>
      <c r="L42" s="144"/>
      <c r="M42" s="186" t="s">
        <v>139</v>
      </c>
      <c r="N42" s="3" t="s">
        <v>139</v>
      </c>
      <c r="O42" s="171" t="s">
        <v>139</v>
      </c>
      <c r="P42" s="195" t="s">
        <v>299</v>
      </c>
      <c r="Q42" s="194" t="s">
        <v>253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217" t="s">
        <v>139</v>
      </c>
      <c r="E43" s="186" t="s">
        <v>114</v>
      </c>
      <c r="F43" s="186" t="s">
        <v>114</v>
      </c>
      <c r="G43" s="217" t="s">
        <v>139</v>
      </c>
      <c r="H43" s="186" t="s">
        <v>114</v>
      </c>
      <c r="I43" s="217" t="s">
        <v>139</v>
      </c>
      <c r="J43" s="144"/>
      <c r="K43" s="146"/>
      <c r="L43" s="144"/>
      <c r="M43" s="186" t="s">
        <v>139</v>
      </c>
      <c r="N43" s="3" t="s">
        <v>139</v>
      </c>
      <c r="O43" s="171" t="s">
        <v>300</v>
      </c>
      <c r="P43" s="194" t="s">
        <v>227</v>
      </c>
      <c r="Q43" s="194" t="s">
        <v>253</v>
      </c>
      <c r="R43" s="150"/>
      <c r="S43" s="150"/>
      <c r="AD43" s="1"/>
      <c r="AE43" s="1"/>
      <c r="AF43" s="1"/>
      <c r="AG43" s="1"/>
      <c r="AH43" s="1"/>
      <c r="AI43" s="1"/>
      <c r="AJ43" s="1"/>
      <c r="AK43" s="1"/>
      <c r="AL43" s="1"/>
      <c r="AM43" s="1"/>
      <c r="AN43" s="1"/>
      <c r="AO43" s="1"/>
      <c r="AP43" s="1"/>
      <c r="AQ43" s="1"/>
      <c r="AR43" s="1"/>
      <c r="AS43" s="1"/>
      <c r="AT43" s="1"/>
      <c r="AU43" s="1"/>
    </row>
    <row r="44" spans="1:47" ht="45" x14ac:dyDescent="0.25">
      <c r="A44" s="333"/>
      <c r="B44" s="334"/>
      <c r="C44" s="59" t="str">
        <f t="shared" ref="C44:C45" si="15">C58</f>
        <v>Remove TAC</v>
      </c>
      <c r="D44" s="217" t="s">
        <v>139</v>
      </c>
      <c r="E44" s="186" t="s">
        <v>114</v>
      </c>
      <c r="F44" s="186" t="s">
        <v>114</v>
      </c>
      <c r="G44" s="217" t="s">
        <v>139</v>
      </c>
      <c r="H44" s="186" t="s">
        <v>114</v>
      </c>
      <c r="I44" s="217" t="s">
        <v>139</v>
      </c>
      <c r="J44" s="144"/>
      <c r="K44" s="145"/>
      <c r="L44" s="144"/>
      <c r="M44" s="186" t="s">
        <v>139</v>
      </c>
      <c r="N44" s="3" t="s">
        <v>139</v>
      </c>
      <c r="O44" s="3" t="s">
        <v>301</v>
      </c>
      <c r="P44" s="195" t="s">
        <v>320</v>
      </c>
      <c r="Q44" s="194" t="s">
        <v>253</v>
      </c>
      <c r="R44" s="150"/>
      <c r="S44" s="150"/>
      <c r="AD44" s="1"/>
      <c r="AE44" s="1"/>
      <c r="AF44" s="1"/>
      <c r="AG44" s="1"/>
      <c r="AH44" s="1"/>
      <c r="AI44" s="1"/>
      <c r="AJ44" s="1"/>
      <c r="AK44" s="1"/>
      <c r="AL44" s="1"/>
      <c r="AM44" s="1"/>
      <c r="AN44" s="1"/>
      <c r="AO44" s="1"/>
      <c r="AP44" s="1"/>
      <c r="AQ44" s="1"/>
      <c r="AR44" s="1"/>
      <c r="AS44" s="1"/>
      <c r="AT44" s="1"/>
      <c r="AU44" s="1"/>
    </row>
    <row r="45" spans="1:47" ht="45" x14ac:dyDescent="0.25">
      <c r="A45" s="333"/>
      <c r="B45" s="334"/>
      <c r="C45" s="58" t="str">
        <f t="shared" si="15"/>
        <v xml:space="preserve">Merge TAC regions </v>
      </c>
      <c r="D45" s="217" t="s">
        <v>139</v>
      </c>
      <c r="E45" s="186" t="s">
        <v>114</v>
      </c>
      <c r="F45" s="186" t="s">
        <v>114</v>
      </c>
      <c r="G45" s="217" t="s">
        <v>139</v>
      </c>
      <c r="H45" s="186" t="s">
        <v>114</v>
      </c>
      <c r="I45" s="217" t="s">
        <v>139</v>
      </c>
      <c r="J45" s="144"/>
      <c r="K45" s="145"/>
      <c r="L45" s="144"/>
      <c r="M45" s="186" t="s">
        <v>139</v>
      </c>
      <c r="N45" s="3" t="s">
        <v>139</v>
      </c>
      <c r="O45" s="141" t="s">
        <v>252</v>
      </c>
      <c r="P45" s="195" t="s">
        <v>188</v>
      </c>
      <c r="Q45" s="194" t="s">
        <v>253</v>
      </c>
      <c r="R45" s="150"/>
      <c r="S45" s="150"/>
      <c r="AD45" s="1"/>
      <c r="AE45" s="1"/>
      <c r="AF45" s="1"/>
      <c r="AG45" s="1"/>
      <c r="AH45" s="1"/>
      <c r="AI45" s="1"/>
      <c r="AJ45" s="1"/>
      <c r="AK45" s="1"/>
      <c r="AL45" s="1"/>
      <c r="AM45" s="1"/>
      <c r="AN45" s="1"/>
      <c r="AO45" s="1"/>
      <c r="AP45" s="1"/>
      <c r="AQ45" s="1"/>
      <c r="AR45" s="1"/>
      <c r="AS45" s="1"/>
      <c r="AT45" s="1"/>
      <c r="AU45" s="1"/>
    </row>
    <row r="46" spans="1:47" ht="21" customHeight="1" x14ac:dyDescent="0.25">
      <c r="A46" s="1"/>
      <c r="B46" s="1"/>
      <c r="C46" s="1"/>
      <c r="D46" s="1"/>
      <c r="E46" s="1"/>
      <c r="F46" s="6"/>
      <c r="G46" s="6"/>
      <c r="H46" s="1"/>
      <c r="I46" s="6"/>
      <c r="J46" s="1"/>
      <c r="K46" s="6"/>
      <c r="L46" s="1"/>
      <c r="M46" s="290"/>
      <c r="N46" s="5"/>
      <c r="O46" s="5"/>
      <c r="P46" s="5"/>
      <c r="Q46" s="287"/>
      <c r="R46" s="150"/>
      <c r="S46" s="150"/>
      <c r="AD46" s="1"/>
      <c r="AE46" s="1"/>
      <c r="AF46" s="1"/>
      <c r="AG46" s="1"/>
      <c r="AH46" s="1"/>
      <c r="AI46" s="1"/>
      <c r="AJ46" s="1"/>
      <c r="AK46" s="1"/>
      <c r="AL46" s="1"/>
      <c r="AM46" s="1"/>
      <c r="AN46" s="1"/>
      <c r="AO46" s="1"/>
      <c r="AP46" s="1"/>
      <c r="AQ46" s="1"/>
      <c r="AR46" s="1"/>
      <c r="AS46" s="1"/>
      <c r="AT46" s="1"/>
      <c r="AU46" s="1"/>
    </row>
    <row r="47" spans="1:47" ht="34.5" customHeight="1" x14ac:dyDescent="0.25">
      <c r="A47" s="1"/>
      <c r="B47" s="1"/>
      <c r="C47" s="74" t="s">
        <v>38</v>
      </c>
      <c r="D47" s="68" t="s">
        <v>40</v>
      </c>
      <c r="E47" s="36"/>
      <c r="F47" s="7"/>
      <c r="G47" s="7"/>
      <c r="H47" s="36"/>
      <c r="I47" s="7"/>
      <c r="J47" s="36"/>
      <c r="L47" s="36"/>
      <c r="M47" s="292"/>
      <c r="N47" s="5"/>
      <c r="O47" s="5"/>
      <c r="P47" s="5"/>
      <c r="Q47" s="287"/>
      <c r="R47" s="150"/>
      <c r="S47" s="150"/>
      <c r="AD47" s="1"/>
      <c r="AE47" s="1"/>
      <c r="AF47" s="1"/>
      <c r="AG47" s="1"/>
      <c r="AH47" s="1"/>
      <c r="AI47" s="1"/>
      <c r="AJ47" s="1"/>
      <c r="AK47" s="1"/>
      <c r="AL47" s="1"/>
      <c r="AM47" s="1"/>
      <c r="AN47" s="1"/>
      <c r="AO47" s="1"/>
      <c r="AP47" s="1"/>
      <c r="AQ47" s="1"/>
      <c r="AR47" s="1"/>
      <c r="AS47" s="1"/>
      <c r="AT47" s="1"/>
      <c r="AU47" s="1"/>
    </row>
    <row r="48" spans="1:47" ht="21" x14ac:dyDescent="0.25">
      <c r="A48" s="333" t="s">
        <v>2</v>
      </c>
      <c r="B48" s="334"/>
      <c r="C48" s="56" t="s">
        <v>14</v>
      </c>
      <c r="D48" s="217" t="s">
        <v>139</v>
      </c>
      <c r="E48" s="186" t="s">
        <v>176</v>
      </c>
      <c r="F48" s="186" t="s">
        <v>176</v>
      </c>
      <c r="G48" s="217" t="s">
        <v>139</v>
      </c>
      <c r="H48" s="186" t="s">
        <v>176</v>
      </c>
      <c r="I48" s="217" t="s">
        <v>139</v>
      </c>
      <c r="J48" s="143"/>
      <c r="K48" s="145"/>
      <c r="L48" s="143"/>
      <c r="M48" s="186" t="s">
        <v>139</v>
      </c>
      <c r="N48" s="3" t="s">
        <v>139</v>
      </c>
      <c r="O48" s="3" t="s">
        <v>139</v>
      </c>
      <c r="P48" s="195" t="s">
        <v>177</v>
      </c>
      <c r="Q48" s="194" t="s">
        <v>193</v>
      </c>
      <c r="R48" s="150"/>
      <c r="S48" s="150"/>
      <c r="AD48" s="1"/>
      <c r="AE48" s="1"/>
      <c r="AF48" s="1"/>
      <c r="AG48" s="1"/>
      <c r="AH48" s="1"/>
      <c r="AI48" s="1"/>
      <c r="AJ48" s="1"/>
      <c r="AK48" s="1"/>
      <c r="AL48" s="1"/>
      <c r="AM48" s="1"/>
      <c r="AN48" s="1"/>
      <c r="AO48" s="1"/>
      <c r="AP48" s="1"/>
      <c r="AQ48" s="1"/>
      <c r="AR48" s="1"/>
      <c r="AS48" s="1"/>
      <c r="AT48" s="1"/>
      <c r="AU48" s="1"/>
    </row>
    <row r="49" spans="1:47" s="1" customFormat="1" ht="30" x14ac:dyDescent="0.25">
      <c r="A49" s="333"/>
      <c r="B49" s="334"/>
      <c r="C49" s="62" t="s">
        <v>30</v>
      </c>
      <c r="D49" s="217" t="s">
        <v>139</v>
      </c>
      <c r="E49" s="186" t="s">
        <v>196</v>
      </c>
      <c r="F49" s="186" t="s">
        <v>196</v>
      </c>
      <c r="G49" s="217" t="s">
        <v>139</v>
      </c>
      <c r="H49" s="186" t="s">
        <v>196</v>
      </c>
      <c r="I49" s="217" t="s">
        <v>139</v>
      </c>
      <c r="J49" s="143"/>
      <c r="K49" s="146"/>
      <c r="L49" s="143"/>
      <c r="M49" s="186" t="s">
        <v>139</v>
      </c>
      <c r="N49" s="3" t="s">
        <v>139</v>
      </c>
      <c r="O49" s="141" t="s">
        <v>340</v>
      </c>
      <c r="P49" s="194" t="s">
        <v>341</v>
      </c>
      <c r="Q49" s="258" t="s">
        <v>24</v>
      </c>
      <c r="R49" s="150"/>
      <c r="S49" s="150"/>
    </row>
    <row r="50" spans="1:47" s="1" customFormat="1" ht="21" x14ac:dyDescent="0.35">
      <c r="A50" s="333"/>
      <c r="B50" s="334"/>
      <c r="C50" s="176" t="s">
        <v>31</v>
      </c>
      <c r="D50" s="217" t="s">
        <v>139</v>
      </c>
      <c r="E50" s="186" t="s">
        <v>176</v>
      </c>
      <c r="F50" s="186" t="s">
        <v>176</v>
      </c>
      <c r="G50" s="217" t="s">
        <v>139</v>
      </c>
      <c r="H50" s="186" t="s">
        <v>176</v>
      </c>
      <c r="I50" s="217" t="s">
        <v>139</v>
      </c>
      <c r="J50" s="143"/>
      <c r="K50" s="177"/>
      <c r="L50" s="143"/>
      <c r="M50" s="186" t="s">
        <v>139</v>
      </c>
      <c r="N50" s="3" t="s">
        <v>139</v>
      </c>
      <c r="O50" s="3" t="s">
        <v>139</v>
      </c>
      <c r="P50" s="194" t="s">
        <v>139</v>
      </c>
      <c r="Q50" s="194" t="s">
        <v>193</v>
      </c>
      <c r="R50" s="150"/>
      <c r="S50" s="150"/>
    </row>
    <row r="51" spans="1:47" s="1" customFormat="1" ht="21" customHeight="1" x14ac:dyDescent="0.35">
      <c r="A51" s="333"/>
      <c r="B51" s="334"/>
      <c r="C51" s="175"/>
      <c r="D51" s="185"/>
      <c r="E51" s="185"/>
      <c r="F51" s="185"/>
      <c r="G51" s="185"/>
      <c r="H51" s="185"/>
      <c r="I51" s="185"/>
      <c r="J51" s="39"/>
      <c r="K51" s="196"/>
      <c r="L51" s="39"/>
      <c r="M51" s="39"/>
      <c r="N51" s="197"/>
      <c r="P51" s="195"/>
      <c r="Q51" s="288"/>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ht="21.75" thickBot="1" x14ac:dyDescent="0.3">
      <c r="A53" s="1"/>
      <c r="B53" s="1"/>
      <c r="C53" s="4"/>
      <c r="D53" s="4"/>
      <c r="E53" s="4"/>
      <c r="F53" s="6"/>
      <c r="G53" s="15"/>
      <c r="H53" s="4"/>
      <c r="I53" s="6"/>
      <c r="J53" s="4"/>
      <c r="K53" s="15"/>
      <c r="L53" s="4"/>
      <c r="M53" s="4"/>
      <c r="N53" s="5"/>
      <c r="O53" s="5"/>
      <c r="P53" s="15"/>
      <c r="R53" s="150"/>
      <c r="S53" s="150"/>
      <c r="AD53" s="1"/>
      <c r="AE53" s="1"/>
      <c r="AF53" s="1"/>
      <c r="AG53" s="1"/>
      <c r="AH53" s="1"/>
      <c r="AI53" s="1"/>
      <c r="AJ53" s="1"/>
      <c r="AK53" s="1"/>
      <c r="AL53" s="1"/>
      <c r="AM53" s="1"/>
      <c r="AN53" s="1"/>
      <c r="AO53" s="1"/>
      <c r="AP53" s="1"/>
      <c r="AQ53" s="1"/>
      <c r="AR53" s="1"/>
      <c r="AS53" s="1"/>
      <c r="AT53" s="1"/>
      <c r="AU53" s="1"/>
    </row>
    <row r="54" spans="1:47" ht="111.75" customHeight="1" thickBot="1" x14ac:dyDescent="0.3">
      <c r="A54" s="335" t="s">
        <v>86</v>
      </c>
      <c r="B54" s="336"/>
      <c r="C54" s="336"/>
      <c r="D54" s="337" t="s">
        <v>302</v>
      </c>
      <c r="E54" s="336"/>
      <c r="F54" s="336"/>
      <c r="G54" s="336"/>
      <c r="H54" s="336"/>
      <c r="I54" s="338"/>
      <c r="J54" s="117"/>
      <c r="K54" s="105"/>
      <c r="L54" s="223"/>
      <c r="M54" s="233"/>
      <c r="N54" s="31"/>
      <c r="O54" s="31"/>
      <c r="P54" s="31"/>
      <c r="Q54" s="31"/>
      <c r="R54" s="325"/>
      <c r="S54" s="325"/>
      <c r="AD54" s="1"/>
      <c r="AE54" s="1"/>
      <c r="AF54" s="1"/>
      <c r="AG54" s="1"/>
      <c r="AH54" s="1"/>
      <c r="AI54" s="1"/>
      <c r="AJ54" s="1"/>
      <c r="AK54" s="1"/>
      <c r="AL54" s="1"/>
      <c r="AM54" s="1"/>
      <c r="AN54" s="1"/>
      <c r="AO54" s="1"/>
      <c r="AP54" s="1"/>
      <c r="AQ54" s="1"/>
      <c r="AR54" s="1"/>
      <c r="AS54" s="1"/>
      <c r="AT54" s="1"/>
      <c r="AU54" s="1"/>
    </row>
    <row r="55" spans="1:47" ht="23.25" hidden="1" x14ac:dyDescent="0.35">
      <c r="A55" s="18"/>
      <c r="B55" s="19"/>
      <c r="C55" s="6"/>
      <c r="D55" s="6"/>
      <c r="E55" s="6"/>
      <c r="F55" s="5"/>
      <c r="G55" s="114"/>
      <c r="H55" s="6"/>
      <c r="I55" s="5"/>
      <c r="J55" s="6"/>
      <c r="K55" s="5"/>
      <c r="L55" s="6"/>
      <c r="M55" s="6"/>
      <c r="N55" s="5"/>
      <c r="O55" s="5"/>
      <c r="P55" s="5"/>
      <c r="R55" s="150"/>
      <c r="S55" s="150"/>
      <c r="AD55" s="1"/>
      <c r="AE55" s="1"/>
      <c r="AF55" s="1"/>
      <c r="AG55" s="1"/>
      <c r="AH55" s="1"/>
      <c r="AI55" s="1"/>
      <c r="AJ55" s="1"/>
      <c r="AK55" s="1"/>
      <c r="AL55" s="1"/>
      <c r="AM55" s="1"/>
      <c r="AN55" s="1"/>
      <c r="AO55" s="1"/>
      <c r="AP55" s="1"/>
      <c r="AQ55" s="1"/>
      <c r="AR55" s="1"/>
      <c r="AS55" s="1"/>
      <c r="AT55" s="1"/>
      <c r="AU55" s="1"/>
    </row>
    <row r="56" spans="1:47" ht="21" hidden="1" x14ac:dyDescent="0.25">
      <c r="A56" s="1"/>
      <c r="B56" s="1"/>
      <c r="C56" s="16"/>
      <c r="D56" s="69" t="s">
        <v>39</v>
      </c>
      <c r="E56" s="16"/>
      <c r="F56" s="7"/>
      <c r="G56" s="115"/>
      <c r="H56" s="16"/>
      <c r="I56" s="7"/>
      <c r="J56" s="16"/>
      <c r="L56" s="16"/>
      <c r="M56" s="16"/>
      <c r="N56" s="5"/>
      <c r="O56" s="5"/>
      <c r="P56" s="16"/>
      <c r="R56" s="150"/>
      <c r="S56" s="150"/>
      <c r="AD56" s="1"/>
      <c r="AE56" s="1"/>
      <c r="AF56" s="1"/>
      <c r="AG56" s="1"/>
      <c r="AH56" s="1"/>
      <c r="AI56" s="1"/>
      <c r="AJ56" s="1"/>
      <c r="AK56" s="1"/>
      <c r="AL56" s="1"/>
      <c r="AM56" s="1"/>
      <c r="AN56" s="1"/>
      <c r="AO56" s="1"/>
      <c r="AP56" s="1"/>
      <c r="AQ56" s="1"/>
      <c r="AR56" s="1"/>
      <c r="AS56" s="1"/>
      <c r="AT56" s="1"/>
      <c r="AU56" s="1"/>
    </row>
    <row r="57" spans="1:47" ht="21" hidden="1" customHeight="1" thickBot="1" x14ac:dyDescent="0.3">
      <c r="A57" s="326" t="s">
        <v>32</v>
      </c>
      <c r="B57" s="327"/>
      <c r="C57" s="41" t="s">
        <v>11</v>
      </c>
      <c r="D57" s="13" t="s">
        <v>63</v>
      </c>
      <c r="E57" s="13" t="s">
        <v>63</v>
      </c>
      <c r="F57" s="138" t="s">
        <v>63</v>
      </c>
      <c r="G57" s="42"/>
      <c r="H57" s="138" t="s">
        <v>63</v>
      </c>
      <c r="I57" s="44"/>
      <c r="J57" s="13"/>
      <c r="K57" s="75"/>
      <c r="L57" s="13"/>
      <c r="M57" s="13"/>
      <c r="N57" s="14"/>
      <c r="O57" s="29"/>
      <c r="Q57" s="6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c r="B58" s="327"/>
      <c r="C58" s="58" t="s">
        <v>5</v>
      </c>
      <c r="D58" s="37"/>
      <c r="E58" s="37"/>
      <c r="F58" s="73"/>
      <c r="G58" s="43"/>
      <c r="H58" s="138"/>
      <c r="I58" s="112"/>
      <c r="J58" s="37"/>
      <c r="K58" s="76"/>
      <c r="L58" s="37"/>
      <c r="M58" s="37"/>
      <c r="N58" s="20"/>
      <c r="O58" s="30"/>
      <c r="P58" s="2"/>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6</v>
      </c>
      <c r="D59" s="12"/>
      <c r="E59" s="12"/>
      <c r="F59" s="138"/>
      <c r="G59" s="42"/>
      <c r="H59" s="138"/>
      <c r="I59" s="113"/>
      <c r="J59" s="12"/>
      <c r="K59" s="75"/>
      <c r="L59" s="12"/>
      <c r="M59" s="12"/>
      <c r="N59" s="14"/>
      <c r="O59" s="29"/>
      <c r="P59" s="17"/>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3">
      <c r="A60" s="326"/>
      <c r="B60" s="327"/>
      <c r="C60" s="41" t="s">
        <v>16</v>
      </c>
      <c r="D60" s="38"/>
      <c r="E60" s="38"/>
      <c r="F60" s="138"/>
      <c r="G60" s="43"/>
      <c r="H60" s="138"/>
      <c r="I60" s="44"/>
      <c r="J60" s="38"/>
      <c r="K60" s="75"/>
      <c r="L60" s="38"/>
      <c r="M60" s="38"/>
      <c r="N60" s="14"/>
      <c r="O60" s="14"/>
      <c r="P60" s="149"/>
      <c r="Q60" s="147"/>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60" t="s">
        <v>15</v>
      </c>
      <c r="D61" s="23"/>
      <c r="E61" s="23"/>
      <c r="F61" s="138"/>
      <c r="G61" s="42"/>
      <c r="H61" s="138"/>
      <c r="I61" s="44"/>
      <c r="J61" s="23"/>
      <c r="K61" s="75"/>
      <c r="L61" s="23"/>
      <c r="M61" s="23"/>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57"/>
      <c r="D62" s="24"/>
      <c r="E62" s="24"/>
      <c r="F62" s="73"/>
      <c r="G62" s="42"/>
      <c r="H62" s="138"/>
      <c r="I62" s="44"/>
      <c r="J62" s="24"/>
      <c r="K62" s="76"/>
      <c r="L62" s="24"/>
      <c r="M62" s="24"/>
      <c r="N62" s="14"/>
      <c r="O62" s="29"/>
      <c r="P62" s="149"/>
      <c r="Q62" s="147"/>
      <c r="R62" s="150"/>
      <c r="S62" s="150"/>
      <c r="AD62" s="1"/>
      <c r="AE62" s="1"/>
      <c r="AF62" s="1"/>
      <c r="AG62" s="1"/>
      <c r="AH62" s="1"/>
      <c r="AI62" s="1"/>
      <c r="AJ62" s="1"/>
      <c r="AK62" s="1"/>
      <c r="AL62" s="1"/>
      <c r="AM62" s="1"/>
      <c r="AN62" s="1"/>
      <c r="AO62" s="1"/>
      <c r="AP62" s="1"/>
      <c r="AQ62" s="1"/>
      <c r="AR62" s="1"/>
      <c r="AS62" s="1"/>
      <c r="AT62" s="1"/>
      <c r="AU62" s="1"/>
    </row>
    <row r="63" spans="1:47" ht="21.75" hidden="1" thickBot="1" x14ac:dyDescent="0.3">
      <c r="A63" s="21"/>
      <c r="B63" s="21"/>
      <c r="C63" s="22"/>
      <c r="D63" s="6"/>
      <c r="E63" s="6"/>
      <c r="F63" s="6"/>
      <c r="G63" s="22"/>
      <c r="H63" s="22"/>
      <c r="I63" s="22"/>
      <c r="J63" s="22"/>
      <c r="K63" s="22"/>
      <c r="L63" s="22"/>
      <c r="M63" s="6"/>
      <c r="N63" s="15"/>
      <c r="O63" s="15"/>
      <c r="P63" s="142" t="s">
        <v>64</v>
      </c>
      <c r="R63" s="150"/>
      <c r="S63" s="150"/>
      <c r="AD63" s="1"/>
      <c r="AE63" s="1"/>
      <c r="AF63" s="1"/>
      <c r="AG63" s="1"/>
      <c r="AH63" s="1"/>
      <c r="AI63" s="1"/>
      <c r="AJ63" s="1"/>
      <c r="AK63" s="1"/>
      <c r="AL63" s="1"/>
      <c r="AM63" s="1"/>
      <c r="AN63" s="1"/>
      <c r="AO63" s="1"/>
      <c r="AP63" s="1"/>
      <c r="AQ63" s="1"/>
      <c r="AR63" s="1"/>
      <c r="AS63" s="1"/>
      <c r="AT63" s="1"/>
      <c r="AU63" s="1"/>
    </row>
    <row r="64" spans="1:47" ht="60" hidden="1" customHeight="1" x14ac:dyDescent="0.35">
      <c r="A64" s="335" t="s">
        <v>29</v>
      </c>
      <c r="B64" s="336"/>
      <c r="C64" s="336"/>
      <c r="D64" s="117" t="s">
        <v>65</v>
      </c>
      <c r="E64" s="117"/>
      <c r="F64" s="105"/>
      <c r="G64" s="107"/>
      <c r="H64" s="223"/>
      <c r="I64" s="106"/>
      <c r="J64" s="117"/>
      <c r="K64" s="105"/>
      <c r="L64" s="223"/>
      <c r="M64" s="233"/>
      <c r="N64" s="32"/>
      <c r="O64" s="31"/>
      <c r="P64" s="31"/>
      <c r="Q64" s="31"/>
      <c r="R64" s="150"/>
      <c r="S64" s="150"/>
      <c r="AD64" s="1"/>
      <c r="AE64" s="1"/>
      <c r="AF64" s="1"/>
      <c r="AG64" s="1"/>
      <c r="AH64" s="1"/>
      <c r="AI64" s="1"/>
      <c r="AJ64" s="1"/>
      <c r="AK64" s="1"/>
      <c r="AL64" s="1"/>
      <c r="AM64" s="1"/>
      <c r="AN64" s="1"/>
      <c r="AO64" s="1"/>
      <c r="AP64" s="1"/>
      <c r="AQ64" s="1"/>
      <c r="AR64" s="1"/>
      <c r="AS64" s="1"/>
      <c r="AT64" s="1"/>
      <c r="AU64" s="1"/>
    </row>
    <row r="65" spans="1:19" s="1" customFormat="1" x14ac:dyDescent="0.25">
      <c r="R65" s="150"/>
      <c r="S65" s="150"/>
    </row>
    <row r="66" spans="1:19" s="1" customFormat="1" ht="23.25" x14ac:dyDescent="0.35">
      <c r="A66" s="209" t="s">
        <v>20</v>
      </c>
      <c r="B66" s="210"/>
    </row>
    <row r="67" spans="1:19" s="1" customFormat="1" ht="21" x14ac:dyDescent="0.35">
      <c r="A67" s="211"/>
      <c r="B67" s="210" t="s">
        <v>21</v>
      </c>
    </row>
    <row r="68" spans="1:19" s="1" customFormat="1" ht="21" x14ac:dyDescent="0.35">
      <c r="A68" s="211"/>
      <c r="B68" s="210" t="s">
        <v>22</v>
      </c>
    </row>
    <row r="69" spans="1:19" s="1" customFormat="1" ht="21" x14ac:dyDescent="0.35">
      <c r="A69" s="211"/>
      <c r="B69" s="210" t="s">
        <v>23</v>
      </c>
    </row>
    <row r="70" spans="1:19" s="1" customFormat="1" ht="21" x14ac:dyDescent="0.35">
      <c r="A70" s="211"/>
      <c r="B70" s="210" t="s">
        <v>24</v>
      </c>
    </row>
    <row r="71" spans="1:19" s="1" customFormat="1" ht="21" x14ac:dyDescent="0.35">
      <c r="A71" s="211"/>
      <c r="B71" s="210" t="s">
        <v>25</v>
      </c>
    </row>
    <row r="72" spans="1:19" s="1" customFormat="1" ht="21" x14ac:dyDescent="0.35">
      <c r="A72" s="211"/>
      <c r="B72" s="210" t="s">
        <v>26</v>
      </c>
    </row>
    <row r="73" spans="1:19" s="1" customFormat="1" ht="21" x14ac:dyDescent="0.35">
      <c r="A73" s="211"/>
      <c r="B73" s="210" t="s">
        <v>27</v>
      </c>
    </row>
    <row r="74" spans="1:19" s="1" customFormat="1" ht="21" x14ac:dyDescent="0.35">
      <c r="A74" s="211"/>
      <c r="B74" s="210" t="s">
        <v>24</v>
      </c>
    </row>
    <row r="75" spans="1:19" s="1" customFormat="1" ht="21" x14ac:dyDescent="0.35">
      <c r="A75" s="211"/>
      <c r="B75" s="210" t="s">
        <v>25</v>
      </c>
    </row>
    <row r="76" spans="1:19" s="1" customFormat="1" ht="21" x14ac:dyDescent="0.35">
      <c r="A76" s="211"/>
      <c r="B76" s="210" t="s">
        <v>26</v>
      </c>
    </row>
    <row r="77" spans="1:19" s="1" customFormat="1" ht="21" x14ac:dyDescent="0.35">
      <c r="A77" s="211"/>
      <c r="B77" s="210" t="s">
        <v>27</v>
      </c>
    </row>
    <row r="78" spans="1:19" s="1" customFormat="1" ht="21" x14ac:dyDescent="0.35">
      <c r="B78" s="72"/>
    </row>
  </sheetData>
  <mergeCells count="29">
    <mergeCell ref="A64:C64"/>
    <mergeCell ref="A40:B45"/>
    <mergeCell ref="A48:B52"/>
    <mergeCell ref="A54:C54"/>
    <mergeCell ref="D54:I54"/>
    <mergeCell ref="R54:S54"/>
    <mergeCell ref="A57:B62"/>
    <mergeCell ref="A26:B26"/>
    <mergeCell ref="R27:S27"/>
    <mergeCell ref="A28:B30"/>
    <mergeCell ref="R29:S29"/>
    <mergeCell ref="A33:B37"/>
    <mergeCell ref="P28:P30"/>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U79"/>
  <sheetViews>
    <sheetView zoomScale="60" zoomScaleNormal="60" workbookViewId="0">
      <pane xSplit="2" ySplit="2" topLeftCell="C12" activePane="bottomRight" state="frozen"/>
      <selection pane="topRight" activeCell="C1" sqref="C1"/>
      <selection pane="bottomLeft" activeCell="A3" sqref="A3"/>
      <selection pane="bottomRight" activeCell="F12" sqref="F12"/>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91</v>
      </c>
      <c r="B1" s="108"/>
      <c r="C1" s="108"/>
      <c r="D1" s="298" t="s">
        <v>326</v>
      </c>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4536</v>
      </c>
      <c r="D4" s="314"/>
      <c r="E4" s="314"/>
      <c r="F4" s="314"/>
      <c r="G4" s="314"/>
      <c r="H4" s="314"/>
      <c r="I4" s="314"/>
      <c r="J4" s="314"/>
      <c r="K4" s="314"/>
      <c r="L4" s="314"/>
      <c r="M4" s="314"/>
    </row>
    <row r="5" spans="1:47" s="1" customFormat="1" ht="26.25" x14ac:dyDescent="0.25">
      <c r="A5" s="324" t="s">
        <v>109</v>
      </c>
      <c r="B5" s="324"/>
      <c r="C5" s="212">
        <f>C4*1.21</f>
        <v>5488.5599999999995</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100">
        <f>(D8/$C$4)*100</f>
        <v>0.11022927689594356</v>
      </c>
      <c r="E7" s="100">
        <f t="shared" ref="E7:I7" si="0">(E8/$C$4)*100</f>
        <v>5.511463844797178</v>
      </c>
      <c r="F7" s="100">
        <f t="shared" si="0"/>
        <v>16.380070546737212</v>
      </c>
      <c r="G7" s="87">
        <f>(G8/$C$4)*100</f>
        <v>0</v>
      </c>
      <c r="H7" s="100">
        <f>(H8/$C$4)*100</f>
        <v>77.865961199294532</v>
      </c>
      <c r="I7" s="87">
        <f t="shared" si="0"/>
        <v>0</v>
      </c>
      <c r="J7" s="90">
        <v>16.899999999999999</v>
      </c>
      <c r="K7" s="90">
        <v>79.599999999999994</v>
      </c>
      <c r="L7" s="90">
        <v>3.5</v>
      </c>
      <c r="M7" s="87">
        <f t="shared" ref="M7" si="1">(M8/$C$4)*100</f>
        <v>0.13227513227513227</v>
      </c>
      <c r="N7" s="71"/>
    </row>
    <row r="8" spans="1:47" s="1" customFormat="1" ht="26.25" customHeight="1" x14ac:dyDescent="0.25">
      <c r="A8" s="128"/>
      <c r="B8" s="123" t="s">
        <v>49</v>
      </c>
      <c r="C8" s="73"/>
      <c r="D8" s="50">
        <v>5</v>
      </c>
      <c r="E8" s="50">
        <v>250</v>
      </c>
      <c r="F8" s="50">
        <v>743</v>
      </c>
      <c r="G8" s="50">
        <v>0</v>
      </c>
      <c r="H8" s="50">
        <v>3532</v>
      </c>
      <c r="I8" s="50">
        <v>0</v>
      </c>
      <c r="J8" s="91">
        <f>($H$8/100)*J7</f>
        <v>596.9079999999999</v>
      </c>
      <c r="K8" s="91">
        <f>($H$8/100)*K7</f>
        <v>2811.4719999999998</v>
      </c>
      <c r="L8" s="91">
        <f>($H$8/100)*L7</f>
        <v>123.62</v>
      </c>
      <c r="M8" s="50">
        <v>6</v>
      </c>
      <c r="N8" s="94"/>
    </row>
    <row r="9" spans="1:47" s="1" customFormat="1" ht="26.25" customHeight="1" x14ac:dyDescent="0.25">
      <c r="A9" s="124" t="s">
        <v>52</v>
      </c>
      <c r="B9" s="122" t="s">
        <v>50</v>
      </c>
      <c r="C9" s="73"/>
      <c r="D9" s="87">
        <v>7.0000000000000001E-3</v>
      </c>
      <c r="E9" s="87">
        <v>271.83100000000002</v>
      </c>
      <c r="F9" s="87">
        <v>855.75699999999995</v>
      </c>
      <c r="G9" s="87">
        <v>21.1</v>
      </c>
      <c r="H9" s="87">
        <v>3384.7040000000002</v>
      </c>
      <c r="I9" s="87">
        <v>10.436</v>
      </c>
      <c r="J9" s="91"/>
      <c r="K9" s="91"/>
      <c r="L9" s="91"/>
      <c r="M9" s="87">
        <v>6.5179999999999998</v>
      </c>
      <c r="N9" s="139">
        <f>SUM(D9:I9)</f>
        <v>4543.835</v>
      </c>
      <c r="O9" s="1" t="s">
        <v>100</v>
      </c>
    </row>
    <row r="10" spans="1:47" s="1" customFormat="1" ht="26.25" customHeight="1" x14ac:dyDescent="0.25">
      <c r="A10" s="128"/>
      <c r="B10" s="123" t="s">
        <v>51</v>
      </c>
      <c r="C10" s="73"/>
      <c r="D10" s="88">
        <f>($C$5/100)*D7</f>
        <v>6.0499999999999989</v>
      </c>
      <c r="E10" s="88">
        <f t="shared" ref="E10:I10" si="2">($C$5/100)*E7</f>
        <v>302.5</v>
      </c>
      <c r="F10" s="88">
        <f t="shared" si="2"/>
        <v>899.02999999999986</v>
      </c>
      <c r="G10" s="88">
        <f>($C$5/100)*G7</f>
        <v>0</v>
      </c>
      <c r="H10" s="88">
        <f>($C$5/100)*H7</f>
        <v>4273.7199999999993</v>
      </c>
      <c r="I10" s="88">
        <f t="shared" si="2"/>
        <v>0</v>
      </c>
      <c r="J10" s="92">
        <f>($H$10/100)*J7</f>
        <v>722.2586799999998</v>
      </c>
      <c r="K10" s="92">
        <f>($H$10/100)*K7</f>
        <v>3401.8811199999991</v>
      </c>
      <c r="L10" s="92">
        <f>($H$10/100)*L7</f>
        <v>149.58019999999999</v>
      </c>
      <c r="M10" s="88">
        <f t="shared" ref="M10" si="3">($C$5/100)*M7</f>
        <v>7.2599999999999989</v>
      </c>
      <c r="N10" s="94"/>
    </row>
    <row r="11" spans="1:47" s="1" customFormat="1" ht="26.25" customHeight="1" x14ac:dyDescent="0.25">
      <c r="A11" s="124" t="s">
        <v>53</v>
      </c>
      <c r="B11" s="122" t="s">
        <v>56</v>
      </c>
      <c r="C11" s="73"/>
      <c r="D11" s="225">
        <v>0</v>
      </c>
      <c r="E11" s="225">
        <v>41.39</v>
      </c>
      <c r="F11" s="65">
        <v>772.1</v>
      </c>
      <c r="G11" s="65">
        <v>10.577999999999999</v>
      </c>
      <c r="H11" s="225">
        <v>3051.78</v>
      </c>
      <c r="I11" s="225">
        <v>9.4359999999999999</v>
      </c>
      <c r="J11" s="237">
        <v>5</v>
      </c>
      <c r="K11" s="93">
        <v>5026</v>
      </c>
      <c r="L11" s="237">
        <v>2</v>
      </c>
      <c r="M11" s="225">
        <v>0</v>
      </c>
      <c r="N11" s="94"/>
    </row>
    <row r="12" spans="1:47" s="1" customFormat="1" ht="26.25" customHeight="1" x14ac:dyDescent="0.25">
      <c r="A12" s="124"/>
      <c r="B12" s="122" t="s">
        <v>62</v>
      </c>
      <c r="C12" s="73"/>
      <c r="D12" s="225">
        <v>0</v>
      </c>
      <c r="E12" s="225">
        <v>7.0000000000000007E-2</v>
      </c>
      <c r="F12" s="65">
        <v>164.73</v>
      </c>
      <c r="G12" s="65">
        <v>0</v>
      </c>
      <c r="H12" s="225">
        <v>1300.53</v>
      </c>
      <c r="I12" s="225">
        <v>0</v>
      </c>
      <c r="J12" s="237"/>
      <c r="K12" s="93"/>
      <c r="L12" s="237"/>
      <c r="M12" s="225">
        <v>0</v>
      </c>
      <c r="N12" s="94"/>
    </row>
    <row r="13" spans="1:47" s="1" customFormat="1" ht="26.25" customHeight="1" x14ac:dyDescent="0.25">
      <c r="B13" s="122" t="s">
        <v>57</v>
      </c>
      <c r="C13" s="73"/>
      <c r="D13" s="140">
        <v>0</v>
      </c>
      <c r="E13" s="140">
        <f t="shared" ref="E13:I13" si="4">E12/E14</f>
        <v>1.6883743367100822E-3</v>
      </c>
      <c r="F13" s="140">
        <f t="shared" si="4"/>
        <v>0.17583766531814735</v>
      </c>
      <c r="G13" s="140">
        <f t="shared" si="4"/>
        <v>0</v>
      </c>
      <c r="H13" s="140">
        <f t="shared" si="4"/>
        <v>0.29881373339674788</v>
      </c>
      <c r="I13" s="140">
        <f t="shared" si="4"/>
        <v>0</v>
      </c>
      <c r="J13" s="90">
        <v>30.61</v>
      </c>
      <c r="K13" s="93">
        <v>33.07</v>
      </c>
      <c r="L13" s="90">
        <v>455.3</v>
      </c>
      <c r="M13" s="140">
        <v>0</v>
      </c>
      <c r="N13" s="94"/>
    </row>
    <row r="14" spans="1:47" s="1" customFormat="1" ht="26.25" x14ac:dyDescent="0.25">
      <c r="A14" s="46"/>
      <c r="B14" s="122" t="s">
        <v>54</v>
      </c>
      <c r="C14" s="126">
        <f>SUM(D14:I14)</f>
        <v>5350.6140000000005</v>
      </c>
      <c r="D14" s="65">
        <f>D12+D11</f>
        <v>0</v>
      </c>
      <c r="E14" s="65">
        <f t="shared" ref="E14:I14" si="5">E12+E11</f>
        <v>41.46</v>
      </c>
      <c r="F14" s="97">
        <f t="shared" si="5"/>
        <v>936.83</v>
      </c>
      <c r="G14" s="97">
        <f t="shared" si="5"/>
        <v>10.577999999999999</v>
      </c>
      <c r="H14" s="97">
        <f t="shared" si="5"/>
        <v>4352.3100000000004</v>
      </c>
      <c r="I14" s="97">
        <f t="shared" si="5"/>
        <v>9.4359999999999999</v>
      </c>
      <c r="J14" s="98">
        <f t="shared" ref="J14:L14" si="6">(J11/(100-J13))*100</f>
        <v>7.2056492289955321</v>
      </c>
      <c r="K14" s="98">
        <f t="shared" si="6"/>
        <v>7509.3381144479299</v>
      </c>
      <c r="L14" s="98">
        <f t="shared" si="6"/>
        <v>-0.56290458767238949</v>
      </c>
      <c r="M14" s="97">
        <f t="shared" ref="M14" si="7">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f>D11/D8</f>
        <v>0</v>
      </c>
      <c r="E16" s="127">
        <f t="shared" ref="E16:H16" si="8">E11/E8</f>
        <v>0.16556000000000001</v>
      </c>
      <c r="F16" s="127">
        <f t="shared" si="8"/>
        <v>1.0391655450874833</v>
      </c>
      <c r="G16" s="127"/>
      <c r="H16" s="127">
        <f t="shared" si="8"/>
        <v>0.8640373725934315</v>
      </c>
      <c r="I16" s="127"/>
      <c r="J16" s="125">
        <f>J14/J8</f>
        <v>1.2071624486513053E-2</v>
      </c>
      <c r="K16" s="125">
        <f>K14/K8</f>
        <v>2.6709631518464101</v>
      </c>
      <c r="L16" s="125">
        <f>L14/L8</f>
        <v>-4.5535074233327092E-3</v>
      </c>
      <c r="M16" s="127">
        <f t="shared" ref="M16" si="9">M11/M8</f>
        <v>0</v>
      </c>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f>D11/D9</f>
        <v>0</v>
      </c>
      <c r="E17" s="127">
        <f t="shared" ref="E17:H17" si="10">E11/E9</f>
        <v>0.15226372268063612</v>
      </c>
      <c r="F17" s="127">
        <f t="shared" si="10"/>
        <v>0.90224210844901076</v>
      </c>
      <c r="G17" s="127">
        <f t="shared" ref="G17" si="11">G11/G9</f>
        <v>0.5013270142180094</v>
      </c>
      <c r="H17" s="127">
        <f t="shared" si="10"/>
        <v>0.90163866618764887</v>
      </c>
      <c r="I17" s="127">
        <f t="shared" ref="I17" si="12">I11/I9</f>
        <v>0.90417784591797623</v>
      </c>
      <c r="J17" s="95"/>
      <c r="K17" s="96"/>
      <c r="L17" s="95"/>
      <c r="M17" s="127">
        <f t="shared" ref="M17" si="13">M11/M9</f>
        <v>0</v>
      </c>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f>D14/D8</f>
        <v>0</v>
      </c>
      <c r="E18" s="133">
        <f t="shared" ref="E18:H18" si="14">E14/E8</f>
        <v>0.16584000000000002</v>
      </c>
      <c r="F18" s="133">
        <f t="shared" si="14"/>
        <v>1.2608748317631224</v>
      </c>
      <c r="G18" s="133"/>
      <c r="H18" s="133">
        <f t="shared" si="14"/>
        <v>1.2322508493771236</v>
      </c>
      <c r="I18" s="133"/>
      <c r="J18" s="95"/>
      <c r="K18" s="96"/>
      <c r="L18" s="95"/>
      <c r="M18" s="133">
        <f t="shared" ref="M18" si="15">M14/M8</f>
        <v>0</v>
      </c>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f>D14/D9</f>
        <v>0</v>
      </c>
      <c r="E19" s="129">
        <f t="shared" ref="E19:H19" si="16">E14/E9</f>
        <v>0.15252123562066136</v>
      </c>
      <c r="F19" s="129">
        <f t="shared" si="16"/>
        <v>1.0947383427772137</v>
      </c>
      <c r="G19" s="129">
        <f t="shared" ref="G19" si="17">G14/G9</f>
        <v>0.5013270142180094</v>
      </c>
      <c r="H19" s="129">
        <f t="shared" si="16"/>
        <v>1.2858761061528572</v>
      </c>
      <c r="I19" s="129">
        <f t="shared" ref="I19" si="18">I14/I9</f>
        <v>0.90417784591797623</v>
      </c>
      <c r="J19" s="95"/>
      <c r="K19" s="96"/>
      <c r="L19" s="95"/>
      <c r="M19" s="129">
        <f t="shared" ref="M19" si="19">M14/M9</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f>D14/D10</f>
        <v>0</v>
      </c>
      <c r="E20" s="190">
        <f>E14/E10</f>
        <v>0.13705785123966943</v>
      </c>
      <c r="F20" s="191">
        <f>F14/F10</f>
        <v>1.0420453155067131</v>
      </c>
      <c r="G20" s="191"/>
      <c r="H20" s="191">
        <f t="shared" ref="H20" si="20">H14/H10</f>
        <v>1.0183891317166311</v>
      </c>
      <c r="I20" s="191"/>
      <c r="J20" s="95"/>
      <c r="K20" s="96"/>
      <c r="L20" s="95"/>
      <c r="M20" s="191">
        <f t="shared" ref="M20" si="21">M14/M10</f>
        <v>0</v>
      </c>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93">
        <f t="shared" ref="D21:H21" si="22">D10-D14</f>
        <v>6.0499999999999989</v>
      </c>
      <c r="E21" s="192">
        <f t="shared" si="22"/>
        <v>261.04000000000002</v>
      </c>
      <c r="F21" s="153">
        <f t="shared" si="22"/>
        <v>-37.800000000000182</v>
      </c>
      <c r="G21" s="153">
        <f t="shared" si="22"/>
        <v>-10.577999999999999</v>
      </c>
      <c r="H21" s="153">
        <f t="shared" si="22"/>
        <v>-78.590000000001055</v>
      </c>
      <c r="I21" s="153">
        <f t="shared" ref="I21" si="23">I10-I14</f>
        <v>-9.4359999999999999</v>
      </c>
      <c r="J21" s="125"/>
      <c r="K21" s="125"/>
      <c r="L21" s="125"/>
      <c r="M21" s="193">
        <f t="shared" ref="M21" si="24">M10-M14</f>
        <v>7.2599999999999989</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48</v>
      </c>
      <c r="B22" s="316"/>
      <c r="C22" s="342">
        <v>2</v>
      </c>
      <c r="D22" s="182"/>
      <c r="E22" s="182" t="s">
        <v>145</v>
      </c>
      <c r="F22" s="161" t="s">
        <v>143</v>
      </c>
      <c r="G22" s="213" t="s">
        <v>145</v>
      </c>
      <c r="H22" s="161" t="s">
        <v>143</v>
      </c>
      <c r="I22" s="213" t="s">
        <v>145</v>
      </c>
      <c r="J22" s="61"/>
      <c r="K22" s="61"/>
      <c r="L22" s="61"/>
      <c r="M22" s="260"/>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42.75" thickBot="1" x14ac:dyDescent="0.45">
      <c r="A23" s="159" t="s">
        <v>74</v>
      </c>
      <c r="B23" s="160"/>
      <c r="C23" s="343"/>
      <c r="D23" s="138"/>
      <c r="E23" s="183" t="s">
        <v>162</v>
      </c>
      <c r="F23" s="162" t="s">
        <v>163</v>
      </c>
      <c r="G23" s="214" t="s">
        <v>126</v>
      </c>
      <c r="H23" s="162" t="s">
        <v>165</v>
      </c>
      <c r="I23" s="214" t="s">
        <v>303</v>
      </c>
      <c r="J23" s="157"/>
      <c r="K23" s="77"/>
      <c r="L23" s="77"/>
      <c r="M23" s="261"/>
      <c r="N23" s="155"/>
      <c r="O23" s="155"/>
      <c r="P23" s="155"/>
      <c r="Q23" s="156"/>
      <c r="R23" s="151"/>
      <c r="S23" s="151"/>
    </row>
    <row r="24" spans="1:47" s="71" customFormat="1" ht="42.75" thickBot="1" x14ac:dyDescent="0.45">
      <c r="A24" s="320" t="s">
        <v>76</v>
      </c>
      <c r="B24" s="321"/>
      <c r="C24" s="343"/>
      <c r="D24" s="138"/>
      <c r="E24" s="183"/>
      <c r="F24" s="162" t="s">
        <v>164</v>
      </c>
      <c r="G24" s="214"/>
      <c r="H24" s="162" t="s">
        <v>166</v>
      </c>
      <c r="I24" s="217" t="s">
        <v>304</v>
      </c>
      <c r="J24" s="152"/>
      <c r="K24" s="152"/>
      <c r="L24" s="152"/>
      <c r="M24" s="261"/>
      <c r="N24" s="155"/>
      <c r="O24" s="155"/>
      <c r="P24" s="155"/>
      <c r="Q24" s="156"/>
      <c r="R24" s="151"/>
      <c r="S24" s="151"/>
    </row>
    <row r="25" spans="1:47" s="71" customFormat="1" ht="27" thickBot="1" x14ac:dyDescent="0.45">
      <c r="A25" s="322" t="s">
        <v>75</v>
      </c>
      <c r="B25" s="323"/>
      <c r="C25" s="344"/>
      <c r="D25" s="184"/>
      <c r="E25" s="184"/>
      <c r="F25" s="163"/>
      <c r="G25" s="215"/>
      <c r="H25" s="163"/>
      <c r="I25" s="215"/>
      <c r="J25" s="152"/>
      <c r="K25" s="152"/>
      <c r="L25" s="152"/>
      <c r="M25" s="215"/>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47.25" x14ac:dyDescent="0.25">
      <c r="A28" s="330" t="s">
        <v>13</v>
      </c>
      <c r="B28" s="331"/>
      <c r="C28" s="54" t="s">
        <v>71</v>
      </c>
      <c r="D28" s="188" t="s">
        <v>139</v>
      </c>
      <c r="E28" s="188" t="s">
        <v>114</v>
      </c>
      <c r="F28" s="173" t="s">
        <v>114</v>
      </c>
      <c r="G28" s="217" t="s">
        <v>139</v>
      </c>
      <c r="H28" s="173" t="s">
        <v>114</v>
      </c>
      <c r="I28" s="217" t="s">
        <v>139</v>
      </c>
      <c r="J28" s="217" t="s">
        <v>139</v>
      </c>
      <c r="K28" s="217" t="s">
        <v>139</v>
      </c>
      <c r="L28" s="217" t="s">
        <v>139</v>
      </c>
      <c r="M28" s="217" t="s">
        <v>139</v>
      </c>
      <c r="N28" s="3" t="s">
        <v>185</v>
      </c>
      <c r="O28" s="171" t="s">
        <v>186</v>
      </c>
      <c r="P28" s="170" t="s">
        <v>255</v>
      </c>
      <c r="Q28" s="256" t="s">
        <v>184</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188" t="s">
        <v>139</v>
      </c>
      <c r="E29" s="188" t="s">
        <v>114</v>
      </c>
      <c r="F29" s="173" t="s">
        <v>114</v>
      </c>
      <c r="G29" s="217" t="s">
        <v>139</v>
      </c>
      <c r="H29" s="173" t="s">
        <v>114</v>
      </c>
      <c r="I29" s="217" t="s">
        <v>139</v>
      </c>
      <c r="J29" s="217" t="s">
        <v>139</v>
      </c>
      <c r="K29" s="217" t="s">
        <v>139</v>
      </c>
      <c r="L29" s="217" t="s">
        <v>139</v>
      </c>
      <c r="M29" s="217" t="s">
        <v>139</v>
      </c>
      <c r="N29" s="3" t="s">
        <v>185</v>
      </c>
      <c r="O29" s="171" t="s">
        <v>182</v>
      </c>
      <c r="P29" s="249" t="s">
        <v>221</v>
      </c>
      <c r="Q29" s="256" t="s">
        <v>184</v>
      </c>
      <c r="R29" s="325"/>
      <c r="S29" s="325"/>
      <c r="AD29" s="1"/>
      <c r="AE29" s="1"/>
      <c r="AF29" s="1"/>
      <c r="AG29" s="1"/>
      <c r="AH29" s="1"/>
      <c r="AI29" s="1"/>
      <c r="AJ29" s="1"/>
      <c r="AK29" s="1"/>
      <c r="AL29" s="1"/>
      <c r="AM29" s="1"/>
      <c r="AN29" s="1"/>
      <c r="AO29" s="1"/>
      <c r="AP29" s="1"/>
      <c r="AQ29" s="1"/>
      <c r="AR29" s="1"/>
      <c r="AS29" s="1"/>
      <c r="AT29" s="1"/>
      <c r="AU29" s="1"/>
    </row>
    <row r="30" spans="1:47" ht="45" x14ac:dyDescent="0.25">
      <c r="A30" s="332"/>
      <c r="B30" s="331"/>
      <c r="C30" s="54" t="s">
        <v>70</v>
      </c>
      <c r="D30" s="188" t="s">
        <v>139</v>
      </c>
      <c r="E30" s="188" t="s">
        <v>114</v>
      </c>
      <c r="F30" s="173" t="s">
        <v>114</v>
      </c>
      <c r="G30" s="217" t="s">
        <v>139</v>
      </c>
      <c r="H30" s="173" t="s">
        <v>114</v>
      </c>
      <c r="I30" s="217" t="s">
        <v>139</v>
      </c>
      <c r="J30" s="217" t="s">
        <v>139</v>
      </c>
      <c r="K30" s="217" t="s">
        <v>139</v>
      </c>
      <c r="L30" s="217" t="s">
        <v>139</v>
      </c>
      <c r="M30" s="217" t="s">
        <v>139</v>
      </c>
      <c r="N30" s="3" t="s">
        <v>185</v>
      </c>
      <c r="O30" s="171" t="s">
        <v>180</v>
      </c>
      <c r="P30" s="239" t="s">
        <v>181</v>
      </c>
      <c r="Q30" s="240" t="s">
        <v>21</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4"/>
      <c r="G31" s="110"/>
      <c r="H31" s="4"/>
      <c r="I31" s="293"/>
      <c r="J31" s="289"/>
      <c r="K31" s="293"/>
      <c r="L31" s="289"/>
      <c r="M31" s="293"/>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1"/>
      <c r="G32" s="111"/>
      <c r="H32" s="1"/>
      <c r="I32" s="293"/>
      <c r="J32" s="290"/>
      <c r="K32" s="294"/>
      <c r="L32" s="290"/>
      <c r="M32" s="293"/>
      <c r="N32" s="10"/>
      <c r="O32" s="10"/>
      <c r="P32" s="11"/>
      <c r="Q32" s="20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188" t="s">
        <v>139</v>
      </c>
      <c r="E33" s="188" t="s">
        <v>189</v>
      </c>
      <c r="F33" s="173" t="s">
        <v>189</v>
      </c>
      <c r="G33" s="217" t="s">
        <v>139</v>
      </c>
      <c r="H33" s="173" t="s">
        <v>189</v>
      </c>
      <c r="I33" s="217" t="s">
        <v>139</v>
      </c>
      <c r="J33" s="217" t="s">
        <v>139</v>
      </c>
      <c r="K33" s="217" t="s">
        <v>139</v>
      </c>
      <c r="L33" s="217" t="s">
        <v>139</v>
      </c>
      <c r="M33" s="217" t="s">
        <v>139</v>
      </c>
      <c r="N33" s="141" t="s">
        <v>185</v>
      </c>
      <c r="O33" s="171" t="s">
        <v>223</v>
      </c>
      <c r="P33" s="170" t="s">
        <v>267</v>
      </c>
      <c r="Q33" s="258" t="s">
        <v>184</v>
      </c>
      <c r="R33" s="150"/>
      <c r="S33" s="150"/>
      <c r="AD33" s="1"/>
      <c r="AE33" s="1"/>
      <c r="AF33" s="1"/>
      <c r="AG33" s="1"/>
      <c r="AH33" s="1"/>
      <c r="AI33" s="1"/>
      <c r="AJ33" s="1"/>
      <c r="AK33" s="1"/>
      <c r="AL33" s="1"/>
      <c r="AM33" s="1"/>
      <c r="AN33" s="1"/>
      <c r="AO33" s="1"/>
      <c r="AP33" s="1"/>
      <c r="AQ33" s="1"/>
      <c r="AR33" s="1"/>
      <c r="AS33" s="1"/>
      <c r="AT33" s="1"/>
      <c r="AU33" s="1"/>
    </row>
    <row r="34" spans="1:47" ht="41.1" customHeight="1" x14ac:dyDescent="0.25">
      <c r="A34" s="333"/>
      <c r="B34" s="334"/>
      <c r="C34" s="178" t="s">
        <v>81</v>
      </c>
      <c r="D34" s="188" t="s">
        <v>139</v>
      </c>
      <c r="E34" s="188" t="s">
        <v>189</v>
      </c>
      <c r="F34" s="173" t="s">
        <v>189</v>
      </c>
      <c r="G34" s="217" t="s">
        <v>139</v>
      </c>
      <c r="H34" s="173" t="s">
        <v>189</v>
      </c>
      <c r="I34" s="217" t="s">
        <v>139</v>
      </c>
      <c r="J34" s="217" t="s">
        <v>139</v>
      </c>
      <c r="K34" s="217" t="s">
        <v>139</v>
      </c>
      <c r="L34" s="217" t="s">
        <v>139</v>
      </c>
      <c r="M34" s="217" t="s">
        <v>139</v>
      </c>
      <c r="N34" s="141" t="s">
        <v>185</v>
      </c>
      <c r="O34" s="345" t="s">
        <v>190</v>
      </c>
      <c r="P34" s="201" t="s">
        <v>268</v>
      </c>
      <c r="Q34" s="258" t="s">
        <v>184</v>
      </c>
      <c r="R34" s="150"/>
      <c r="S34" s="150"/>
      <c r="AD34" s="1"/>
      <c r="AE34" s="1"/>
      <c r="AF34" s="1"/>
      <c r="AG34" s="1"/>
      <c r="AH34" s="1"/>
      <c r="AI34" s="1"/>
      <c r="AJ34" s="1"/>
      <c r="AK34" s="1"/>
      <c r="AL34" s="1"/>
      <c r="AM34" s="1"/>
      <c r="AN34" s="1"/>
      <c r="AO34" s="1"/>
      <c r="AP34" s="1"/>
      <c r="AQ34" s="1"/>
      <c r="AR34" s="1"/>
      <c r="AS34" s="1"/>
      <c r="AT34" s="1"/>
      <c r="AU34" s="1"/>
    </row>
    <row r="35" spans="1:47" ht="31.5" x14ac:dyDescent="0.25">
      <c r="A35" s="333"/>
      <c r="B35" s="334"/>
      <c r="C35" s="179" t="s">
        <v>79</v>
      </c>
      <c r="D35" s="188" t="s">
        <v>139</v>
      </c>
      <c r="E35" s="188" t="s">
        <v>189</v>
      </c>
      <c r="F35" s="173" t="s">
        <v>189</v>
      </c>
      <c r="G35" s="217" t="s">
        <v>139</v>
      </c>
      <c r="H35" s="173" t="s">
        <v>189</v>
      </c>
      <c r="I35" s="217" t="s">
        <v>139</v>
      </c>
      <c r="J35" s="217" t="s">
        <v>139</v>
      </c>
      <c r="K35" s="217" t="s">
        <v>139</v>
      </c>
      <c r="L35" s="217" t="s">
        <v>139</v>
      </c>
      <c r="M35" s="217" t="s">
        <v>139</v>
      </c>
      <c r="N35" s="141"/>
      <c r="O35" s="346"/>
      <c r="P35" s="198" t="s">
        <v>224</v>
      </c>
      <c r="Q35" s="258" t="s">
        <v>184</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188" t="s">
        <v>139</v>
      </c>
      <c r="E36" s="188" t="s">
        <v>189</v>
      </c>
      <c r="F36" s="173" t="s">
        <v>189</v>
      </c>
      <c r="G36" s="217" t="s">
        <v>139</v>
      </c>
      <c r="H36" s="173" t="s">
        <v>189</v>
      </c>
      <c r="I36" s="217" t="s">
        <v>139</v>
      </c>
      <c r="J36" s="217" t="s">
        <v>139</v>
      </c>
      <c r="K36" s="217" t="s">
        <v>139</v>
      </c>
      <c r="L36" s="217" t="s">
        <v>139</v>
      </c>
      <c r="M36" s="217" t="s">
        <v>139</v>
      </c>
      <c r="N36" s="3" t="s">
        <v>185</v>
      </c>
      <c r="O36" s="347"/>
      <c r="P36" s="269" t="s">
        <v>323</v>
      </c>
      <c r="Q36" s="258" t="s">
        <v>184</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188" t="s">
        <v>139</v>
      </c>
      <c r="E37" s="188" t="s">
        <v>114</v>
      </c>
      <c r="F37" s="173" t="s">
        <v>114</v>
      </c>
      <c r="G37" s="217" t="s">
        <v>139</v>
      </c>
      <c r="H37" s="173" t="s">
        <v>114</v>
      </c>
      <c r="I37" s="217" t="s">
        <v>139</v>
      </c>
      <c r="J37" s="217" t="s">
        <v>139</v>
      </c>
      <c r="K37" s="217" t="s">
        <v>139</v>
      </c>
      <c r="L37" s="217" t="s">
        <v>139</v>
      </c>
      <c r="M37" s="217" t="s">
        <v>139</v>
      </c>
      <c r="N37" s="3" t="s">
        <v>179</v>
      </c>
      <c r="O37" s="28" t="s">
        <v>256</v>
      </c>
      <c r="P37" s="198" t="s">
        <v>257</v>
      </c>
      <c r="Q37" s="258" t="s">
        <v>184</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04"/>
      <c r="B38" s="164"/>
      <c r="C38" s="78"/>
      <c r="D38" s="166"/>
      <c r="E38" s="166"/>
      <c r="F38" s="166"/>
      <c r="G38" s="167"/>
      <c r="H38" s="166"/>
      <c r="I38" s="5"/>
      <c r="J38" s="165"/>
      <c r="K38" s="295"/>
      <c r="L38" s="165"/>
      <c r="M38" s="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11"/>
      <c r="H39" s="8"/>
      <c r="I39" s="296"/>
      <c r="J39" s="291"/>
      <c r="K39" s="294"/>
      <c r="L39" s="291"/>
      <c r="M39" s="296"/>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21" x14ac:dyDescent="0.25">
      <c r="A40" s="333" t="s">
        <v>3</v>
      </c>
      <c r="B40" s="334"/>
      <c r="C40" s="58" t="s">
        <v>4</v>
      </c>
      <c r="D40" s="188" t="s">
        <v>139</v>
      </c>
      <c r="E40" s="188" t="s">
        <v>189</v>
      </c>
      <c r="F40" s="173" t="s">
        <v>189</v>
      </c>
      <c r="G40" s="217" t="s">
        <v>139</v>
      </c>
      <c r="H40" s="173" t="s">
        <v>189</v>
      </c>
      <c r="I40" s="217" t="s">
        <v>139</v>
      </c>
      <c r="J40" s="217" t="s">
        <v>139</v>
      </c>
      <c r="K40" s="217" t="s">
        <v>139</v>
      </c>
      <c r="L40" s="217" t="s">
        <v>139</v>
      </c>
      <c r="M40" s="217" t="s">
        <v>139</v>
      </c>
      <c r="N40" s="3" t="s">
        <v>258</v>
      </c>
      <c r="O40" s="171" t="s">
        <v>260</v>
      </c>
      <c r="P40" s="195" t="s">
        <v>259</v>
      </c>
      <c r="Q40" s="205" t="s">
        <v>24</v>
      </c>
      <c r="R40"/>
      <c r="S40" s="150"/>
      <c r="AD40" s="1"/>
      <c r="AE40" s="1"/>
      <c r="AF40" s="1"/>
      <c r="AG40" s="1"/>
      <c r="AH40" s="1"/>
      <c r="AI40" s="1"/>
      <c r="AJ40" s="1"/>
      <c r="AK40" s="1"/>
      <c r="AL40" s="1"/>
      <c r="AM40" s="1"/>
      <c r="AN40" s="1"/>
      <c r="AO40" s="1"/>
      <c r="AP40" s="1"/>
      <c r="AQ40" s="1"/>
      <c r="AR40" s="1"/>
      <c r="AS40" s="1"/>
      <c r="AT40" s="1"/>
      <c r="AU40" s="1"/>
    </row>
    <row r="41" spans="1:47" ht="45" x14ac:dyDescent="0.25">
      <c r="A41" s="333"/>
      <c r="B41" s="334"/>
      <c r="C41" s="78" t="s">
        <v>10</v>
      </c>
      <c r="D41" s="188" t="s">
        <v>139</v>
      </c>
      <c r="E41" s="188" t="s">
        <v>207</v>
      </c>
      <c r="F41" s="173" t="s">
        <v>207</v>
      </c>
      <c r="G41" s="217" t="s">
        <v>139</v>
      </c>
      <c r="H41" s="173" t="s">
        <v>207</v>
      </c>
      <c r="I41" s="217" t="s">
        <v>139</v>
      </c>
      <c r="J41" s="217" t="s">
        <v>139</v>
      </c>
      <c r="K41" s="217" t="s">
        <v>139</v>
      </c>
      <c r="L41" s="217" t="s">
        <v>139</v>
      </c>
      <c r="M41" s="217" t="s">
        <v>139</v>
      </c>
      <c r="N41" s="3" t="s">
        <v>258</v>
      </c>
      <c r="O41" s="171" t="s">
        <v>139</v>
      </c>
      <c r="P41" s="195" t="s">
        <v>261</v>
      </c>
      <c r="Q41" s="258" t="s">
        <v>193</v>
      </c>
      <c r="R41"/>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C58</f>
        <v>Others Quota</v>
      </c>
      <c r="D42" s="188" t="s">
        <v>139</v>
      </c>
      <c r="E42" s="188" t="s">
        <v>176</v>
      </c>
      <c r="F42" s="173" t="s">
        <v>176</v>
      </c>
      <c r="G42" s="217" t="s">
        <v>139</v>
      </c>
      <c r="H42" s="173" t="s">
        <v>176</v>
      </c>
      <c r="I42" s="217" t="s">
        <v>139</v>
      </c>
      <c r="J42" s="217" t="s">
        <v>139</v>
      </c>
      <c r="K42" s="217" t="s">
        <v>139</v>
      </c>
      <c r="L42" s="217" t="s">
        <v>139</v>
      </c>
      <c r="M42" s="217" t="s">
        <v>139</v>
      </c>
      <c r="N42" s="3" t="s">
        <v>258</v>
      </c>
      <c r="O42" s="171" t="s">
        <v>315</v>
      </c>
      <c r="P42" s="195" t="s">
        <v>321</v>
      </c>
      <c r="Q42" s="259" t="s">
        <v>193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188" t="s">
        <v>139</v>
      </c>
      <c r="E43" s="188" t="s">
        <v>176</v>
      </c>
      <c r="F43" s="173" t="s">
        <v>176</v>
      </c>
      <c r="G43" s="217" t="s">
        <v>139</v>
      </c>
      <c r="H43" s="173" t="s">
        <v>176</v>
      </c>
      <c r="I43" s="217" t="s">
        <v>139</v>
      </c>
      <c r="J43" s="217" t="s">
        <v>139</v>
      </c>
      <c r="K43" s="217" t="s">
        <v>139</v>
      </c>
      <c r="L43" s="217" t="s">
        <v>139</v>
      </c>
      <c r="M43" s="217" t="s">
        <v>139</v>
      </c>
      <c r="N43" s="3" t="s">
        <v>258</v>
      </c>
      <c r="O43" s="3" t="s">
        <v>139</v>
      </c>
      <c r="P43" s="195" t="s">
        <v>226</v>
      </c>
      <c r="Q43" s="259" t="s">
        <v>193</v>
      </c>
      <c r="R43" s="150"/>
      <c r="S43" s="150"/>
      <c r="AD43" s="1"/>
      <c r="AE43" s="1"/>
      <c r="AF43" s="1"/>
      <c r="AG43" s="1"/>
      <c r="AH43" s="1"/>
      <c r="AI43" s="1"/>
      <c r="AJ43" s="1"/>
      <c r="AK43" s="1"/>
      <c r="AL43" s="1"/>
      <c r="AM43" s="1"/>
      <c r="AN43" s="1"/>
      <c r="AO43" s="1"/>
      <c r="AP43" s="1"/>
      <c r="AQ43" s="1"/>
      <c r="AR43" s="1"/>
      <c r="AS43" s="1"/>
      <c r="AT43" s="1"/>
      <c r="AU43" s="1"/>
    </row>
    <row r="44" spans="1:47" ht="21" x14ac:dyDescent="0.25">
      <c r="A44" s="333"/>
      <c r="B44" s="334"/>
      <c r="C44" s="59" t="str">
        <f>C59</f>
        <v>Remove TAC</v>
      </c>
      <c r="D44" s="188" t="s">
        <v>139</v>
      </c>
      <c r="E44" s="188" t="s">
        <v>114</v>
      </c>
      <c r="F44" s="173" t="s">
        <v>114</v>
      </c>
      <c r="G44" s="217" t="s">
        <v>139</v>
      </c>
      <c r="H44" s="173" t="s">
        <v>114</v>
      </c>
      <c r="I44" s="217" t="s">
        <v>139</v>
      </c>
      <c r="J44" s="217" t="s">
        <v>139</v>
      </c>
      <c r="K44" s="217" t="s">
        <v>139</v>
      </c>
      <c r="L44" s="217" t="s">
        <v>139</v>
      </c>
      <c r="M44" s="217" t="s">
        <v>139</v>
      </c>
      <c r="N44" s="3" t="s">
        <v>258</v>
      </c>
      <c r="O44" s="3" t="s">
        <v>139</v>
      </c>
      <c r="P44" s="195" t="s">
        <v>226</v>
      </c>
      <c r="Q44" s="259" t="s">
        <v>193</v>
      </c>
      <c r="R44" s="150"/>
      <c r="S44" s="150"/>
      <c r="AD44" s="1"/>
      <c r="AE44" s="1"/>
      <c r="AF44" s="1"/>
      <c r="AG44" s="1"/>
      <c r="AH44" s="1"/>
      <c r="AI44" s="1"/>
      <c r="AJ44" s="1"/>
      <c r="AK44" s="1"/>
      <c r="AL44" s="1"/>
      <c r="AM44" s="1"/>
      <c r="AN44" s="1"/>
      <c r="AO44" s="1"/>
      <c r="AP44" s="1"/>
      <c r="AQ44" s="1"/>
      <c r="AR44" s="1"/>
      <c r="AS44" s="1"/>
      <c r="AT44" s="1"/>
      <c r="AU44" s="1"/>
    </row>
    <row r="45" spans="1:47" ht="21" x14ac:dyDescent="0.25">
      <c r="A45" s="333"/>
      <c r="B45" s="334"/>
      <c r="C45" s="281" t="s">
        <v>265</v>
      </c>
      <c r="D45" s="188" t="s">
        <v>139</v>
      </c>
      <c r="E45" s="188" t="s">
        <v>114</v>
      </c>
      <c r="F45" s="173" t="s">
        <v>114</v>
      </c>
      <c r="G45" s="217" t="s">
        <v>139</v>
      </c>
      <c r="H45" s="173" t="s">
        <v>114</v>
      </c>
      <c r="I45" s="217" t="s">
        <v>139</v>
      </c>
      <c r="J45" s="217" t="s">
        <v>139</v>
      </c>
      <c r="K45" s="217" t="s">
        <v>139</v>
      </c>
      <c r="L45" s="217" t="s">
        <v>139</v>
      </c>
      <c r="M45" s="217" t="s">
        <v>139</v>
      </c>
      <c r="N45" s="3" t="s">
        <v>258</v>
      </c>
      <c r="O45" s="345" t="s">
        <v>192</v>
      </c>
      <c r="P45" s="195" t="s">
        <v>293</v>
      </c>
      <c r="Q45" s="194" t="s">
        <v>292</v>
      </c>
      <c r="R45" s="150"/>
      <c r="S45" s="150"/>
      <c r="AD45" s="1"/>
      <c r="AE45" s="1"/>
      <c r="AF45" s="1"/>
      <c r="AG45" s="1"/>
      <c r="AH45" s="1"/>
      <c r="AI45" s="1"/>
      <c r="AJ45" s="1"/>
      <c r="AK45" s="1"/>
      <c r="AL45" s="1"/>
      <c r="AM45" s="1"/>
      <c r="AN45" s="1"/>
      <c r="AO45" s="1"/>
      <c r="AP45" s="1"/>
      <c r="AQ45" s="1"/>
      <c r="AR45" s="1"/>
      <c r="AS45" s="1"/>
      <c r="AT45" s="1"/>
      <c r="AU45" s="1"/>
    </row>
    <row r="46" spans="1:47" ht="21" x14ac:dyDescent="0.25">
      <c r="A46" s="333"/>
      <c r="B46" s="334"/>
      <c r="C46" s="58" t="str">
        <f t="shared" ref="C46" si="25">C60</f>
        <v xml:space="preserve">Merge TAC regions </v>
      </c>
      <c r="D46" s="188" t="s">
        <v>139</v>
      </c>
      <c r="E46" s="188" t="s">
        <v>176</v>
      </c>
      <c r="F46" s="173" t="s">
        <v>176</v>
      </c>
      <c r="G46" s="217" t="s">
        <v>139</v>
      </c>
      <c r="H46" s="173" t="s">
        <v>176</v>
      </c>
      <c r="I46" s="217" t="s">
        <v>139</v>
      </c>
      <c r="J46" s="217" t="s">
        <v>139</v>
      </c>
      <c r="K46" s="217" t="s">
        <v>139</v>
      </c>
      <c r="L46" s="217" t="s">
        <v>139</v>
      </c>
      <c r="M46" s="217" t="s">
        <v>139</v>
      </c>
      <c r="N46" s="3" t="s">
        <v>258</v>
      </c>
      <c r="O46" s="347"/>
      <c r="P46" s="195" t="s">
        <v>191</v>
      </c>
      <c r="Q46" s="194" t="s">
        <v>253</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1"/>
      <c r="B47" s="1"/>
      <c r="C47" s="1"/>
      <c r="D47" s="1"/>
      <c r="E47" s="1"/>
      <c r="F47" s="6"/>
      <c r="G47" s="116"/>
      <c r="H47" s="1"/>
      <c r="I47" s="296"/>
      <c r="J47" s="290"/>
      <c r="K47" s="296"/>
      <c r="L47" s="290"/>
      <c r="M47" s="296"/>
      <c r="N47" s="5"/>
      <c r="O47" s="5"/>
      <c r="P47" s="5"/>
      <c r="Q47" s="208"/>
      <c r="R47" s="150"/>
      <c r="S47" s="150"/>
      <c r="AD47" s="1"/>
      <c r="AE47" s="1"/>
      <c r="AF47" s="1"/>
      <c r="AG47" s="1"/>
      <c r="AH47" s="1"/>
      <c r="AI47" s="1"/>
      <c r="AJ47" s="1"/>
      <c r="AK47" s="1"/>
      <c r="AL47" s="1"/>
      <c r="AM47" s="1"/>
      <c r="AN47" s="1"/>
      <c r="AO47" s="1"/>
      <c r="AP47" s="1"/>
      <c r="AQ47" s="1"/>
      <c r="AR47" s="1"/>
      <c r="AS47" s="1"/>
      <c r="AT47" s="1"/>
      <c r="AU47" s="1"/>
    </row>
    <row r="48" spans="1:47" ht="34.5" customHeight="1" x14ac:dyDescent="0.25">
      <c r="A48" s="1"/>
      <c r="B48" s="1"/>
      <c r="C48" s="74" t="s">
        <v>38</v>
      </c>
      <c r="D48" s="68" t="s">
        <v>40</v>
      </c>
      <c r="E48" s="36"/>
      <c r="F48" s="7"/>
      <c r="G48" s="115"/>
      <c r="H48" s="36"/>
      <c r="I48" s="293"/>
      <c r="J48" s="292"/>
      <c r="K48" s="294"/>
      <c r="L48" s="292"/>
      <c r="M48" s="293"/>
      <c r="N48" s="5"/>
      <c r="O48" s="5"/>
      <c r="P48" s="5"/>
      <c r="Q48" s="208"/>
      <c r="R48" s="150"/>
      <c r="S48" s="150"/>
      <c r="AD48" s="1"/>
      <c r="AE48" s="1"/>
      <c r="AF48" s="1"/>
      <c r="AG48" s="1"/>
      <c r="AH48" s="1"/>
      <c r="AI48" s="1"/>
      <c r="AJ48" s="1"/>
      <c r="AK48" s="1"/>
      <c r="AL48" s="1"/>
      <c r="AM48" s="1"/>
      <c r="AN48" s="1"/>
      <c r="AO48" s="1"/>
      <c r="AP48" s="1"/>
      <c r="AQ48" s="1"/>
      <c r="AR48" s="1"/>
      <c r="AS48" s="1"/>
      <c r="AT48" s="1"/>
      <c r="AU48" s="1"/>
    </row>
    <row r="49" spans="1:47" ht="21" x14ac:dyDescent="0.25">
      <c r="A49" s="333" t="s">
        <v>2</v>
      </c>
      <c r="B49" s="334"/>
      <c r="C49" s="56" t="s">
        <v>14</v>
      </c>
      <c r="D49" s="188" t="s">
        <v>139</v>
      </c>
      <c r="E49" s="189" t="s">
        <v>176</v>
      </c>
      <c r="F49" s="174" t="s">
        <v>176</v>
      </c>
      <c r="G49" s="217" t="s">
        <v>139</v>
      </c>
      <c r="H49" s="174" t="s">
        <v>176</v>
      </c>
      <c r="I49" s="217" t="s">
        <v>139</v>
      </c>
      <c r="J49" s="217" t="s">
        <v>139</v>
      </c>
      <c r="K49" s="217" t="s">
        <v>139</v>
      </c>
      <c r="L49" s="217" t="s">
        <v>139</v>
      </c>
      <c r="M49" s="217" t="s">
        <v>139</v>
      </c>
      <c r="N49" s="3" t="s">
        <v>139</v>
      </c>
      <c r="O49" s="255" t="s">
        <v>139</v>
      </c>
      <c r="P49" s="195" t="s">
        <v>177</v>
      </c>
      <c r="Q49" s="247" t="s">
        <v>193</v>
      </c>
      <c r="R49" s="150"/>
      <c r="S49" s="150"/>
      <c r="AD49" s="1"/>
      <c r="AE49" s="1"/>
      <c r="AF49" s="1"/>
      <c r="AG49" s="1"/>
      <c r="AH49" s="1"/>
      <c r="AI49" s="1"/>
      <c r="AJ49" s="1"/>
      <c r="AK49" s="1"/>
      <c r="AL49" s="1"/>
      <c r="AM49" s="1"/>
      <c r="AN49" s="1"/>
      <c r="AO49" s="1"/>
      <c r="AP49" s="1"/>
      <c r="AQ49" s="1"/>
      <c r="AR49" s="1"/>
      <c r="AS49" s="1"/>
      <c r="AT49" s="1"/>
      <c r="AU49" s="1"/>
    </row>
    <row r="50" spans="1:47" s="1" customFormat="1" ht="34.5" customHeight="1" x14ac:dyDescent="0.25">
      <c r="A50" s="333"/>
      <c r="B50" s="334"/>
      <c r="C50" s="62" t="s">
        <v>30</v>
      </c>
      <c r="D50" s="188" t="s">
        <v>139</v>
      </c>
      <c r="E50" s="185" t="s">
        <v>306</v>
      </c>
      <c r="F50" s="172" t="s">
        <v>196</v>
      </c>
      <c r="G50" s="217" t="s">
        <v>139</v>
      </c>
      <c r="H50" s="172" t="s">
        <v>196</v>
      </c>
      <c r="I50" s="217" t="s">
        <v>139</v>
      </c>
      <c r="J50" s="217" t="s">
        <v>139</v>
      </c>
      <c r="K50" s="217" t="s">
        <v>139</v>
      </c>
      <c r="L50" s="217" t="s">
        <v>139</v>
      </c>
      <c r="M50" s="217" t="s">
        <v>139</v>
      </c>
      <c r="N50" s="3" t="s">
        <v>139</v>
      </c>
      <c r="O50" s="141" t="s">
        <v>194</v>
      </c>
      <c r="P50" s="194" t="s">
        <v>305</v>
      </c>
      <c r="Q50" s="241" t="s">
        <v>24</v>
      </c>
      <c r="R50" s="150"/>
      <c r="S50" s="150"/>
    </row>
    <row r="51" spans="1:47" s="1" customFormat="1" ht="36" customHeight="1" x14ac:dyDescent="0.35">
      <c r="A51" s="333"/>
      <c r="B51" s="334"/>
      <c r="C51" s="176" t="s">
        <v>31</v>
      </c>
      <c r="D51" s="188" t="s">
        <v>139</v>
      </c>
      <c r="E51" s="189" t="s">
        <v>189</v>
      </c>
      <c r="F51" s="174" t="s">
        <v>189</v>
      </c>
      <c r="G51" s="217" t="s">
        <v>139</v>
      </c>
      <c r="H51" s="174" t="s">
        <v>189</v>
      </c>
      <c r="I51" s="217" t="s">
        <v>139</v>
      </c>
      <c r="J51" s="217" t="s">
        <v>139</v>
      </c>
      <c r="K51" s="217" t="s">
        <v>139</v>
      </c>
      <c r="L51" s="217" t="s">
        <v>139</v>
      </c>
      <c r="M51" s="217" t="s">
        <v>139</v>
      </c>
      <c r="N51" s="3" t="s">
        <v>139</v>
      </c>
      <c r="O51" s="255" t="s">
        <v>279</v>
      </c>
      <c r="P51" s="194" t="s">
        <v>251</v>
      </c>
      <c r="Q51" s="258" t="s">
        <v>24</v>
      </c>
      <c r="R51" s="150"/>
      <c r="S51" s="150"/>
    </row>
    <row r="52" spans="1:47" s="1" customFormat="1" ht="21" customHeight="1" x14ac:dyDescent="0.35">
      <c r="A52" s="333"/>
      <c r="B52" s="334"/>
      <c r="C52" s="175"/>
      <c r="D52" s="185"/>
      <c r="E52" s="185"/>
      <c r="F52" s="185"/>
      <c r="G52" s="185"/>
      <c r="H52" s="185"/>
      <c r="I52" s="185"/>
      <c r="J52" s="39"/>
      <c r="K52" s="196"/>
      <c r="L52" s="39"/>
      <c r="M52" s="185"/>
      <c r="N52" s="197"/>
      <c r="O52" s="197"/>
      <c r="P52" s="148"/>
      <c r="Q52" s="147"/>
      <c r="R52" s="150"/>
      <c r="S52" s="150"/>
    </row>
    <row r="53" spans="1:47" s="1" customFormat="1" ht="21" customHeight="1" x14ac:dyDescent="0.35">
      <c r="A53" s="333"/>
      <c r="B53" s="334"/>
      <c r="C53" s="175"/>
      <c r="D53" s="185"/>
      <c r="E53" s="185"/>
      <c r="F53" s="185"/>
      <c r="G53" s="185"/>
      <c r="H53" s="185"/>
      <c r="I53" s="185"/>
      <c r="J53" s="39"/>
      <c r="K53" s="196"/>
      <c r="L53" s="39"/>
      <c r="M53" s="185"/>
      <c r="N53" s="197"/>
      <c r="O53" s="197"/>
      <c r="P53" s="148"/>
      <c r="Q53" s="147"/>
      <c r="R53" s="150"/>
      <c r="S53" s="150"/>
    </row>
    <row r="54" spans="1:47" ht="21.75" thickBot="1" x14ac:dyDescent="0.3">
      <c r="A54" s="1"/>
      <c r="B54" s="1"/>
      <c r="C54" s="4"/>
      <c r="D54" s="4"/>
      <c r="E54" s="4"/>
      <c r="F54" s="6"/>
      <c r="G54" s="15"/>
      <c r="H54" s="4"/>
      <c r="I54" s="6"/>
      <c r="J54" s="4"/>
      <c r="K54" s="15"/>
      <c r="L54" s="4"/>
      <c r="M54" s="4"/>
      <c r="N54" s="5"/>
      <c r="O54" s="5"/>
      <c r="P54" s="15"/>
      <c r="R54" s="150"/>
      <c r="S54" s="150"/>
      <c r="AD54" s="1"/>
      <c r="AE54" s="1"/>
      <c r="AF54" s="1"/>
      <c r="AG54" s="1"/>
      <c r="AH54" s="1"/>
      <c r="AI54" s="1"/>
      <c r="AJ54" s="1"/>
      <c r="AK54" s="1"/>
      <c r="AL54" s="1"/>
      <c r="AM54" s="1"/>
      <c r="AN54" s="1"/>
      <c r="AO54" s="1"/>
      <c r="AP54" s="1"/>
      <c r="AQ54" s="1"/>
      <c r="AR54" s="1"/>
      <c r="AS54" s="1"/>
      <c r="AT54" s="1"/>
      <c r="AU54" s="1"/>
    </row>
    <row r="55" spans="1:47" ht="121.5" customHeight="1" thickBot="1" x14ac:dyDescent="0.3">
      <c r="A55" s="335" t="s">
        <v>86</v>
      </c>
      <c r="B55" s="336"/>
      <c r="C55" s="336"/>
      <c r="D55" s="337" t="s">
        <v>324</v>
      </c>
      <c r="E55" s="336"/>
      <c r="F55" s="336"/>
      <c r="G55" s="336"/>
      <c r="H55" s="336"/>
      <c r="I55" s="338"/>
      <c r="J55" s="117"/>
      <c r="K55" s="105"/>
      <c r="L55" s="203"/>
      <c r="M55" s="233"/>
      <c r="N55" s="31"/>
      <c r="O55" s="31"/>
      <c r="P55" s="31"/>
      <c r="Q55" s="31"/>
      <c r="R55" s="325"/>
      <c r="S55" s="325"/>
      <c r="AD55" s="1"/>
      <c r="AE55" s="1"/>
      <c r="AF55" s="1"/>
      <c r="AG55" s="1"/>
      <c r="AH55" s="1"/>
      <c r="AI55" s="1"/>
      <c r="AJ55" s="1"/>
      <c r="AK55" s="1"/>
      <c r="AL55" s="1"/>
      <c r="AM55" s="1"/>
      <c r="AN55" s="1"/>
      <c r="AO55" s="1"/>
      <c r="AP55" s="1"/>
      <c r="AQ55" s="1"/>
      <c r="AR55" s="1"/>
      <c r="AS55" s="1"/>
      <c r="AT55" s="1"/>
      <c r="AU55" s="1"/>
    </row>
    <row r="56" spans="1:47" ht="23.25" hidden="1" x14ac:dyDescent="0.35">
      <c r="A56" s="18"/>
      <c r="B56" s="19"/>
      <c r="C56" s="6"/>
      <c r="D56" s="6"/>
      <c r="E56" s="6"/>
      <c r="F56" s="5"/>
      <c r="G56" s="114"/>
      <c r="H56" s="6"/>
      <c r="I56" s="5"/>
      <c r="J56" s="6"/>
      <c r="K56" s="5"/>
      <c r="L56" s="6"/>
      <c r="M56" s="6"/>
      <c r="N56" s="5"/>
      <c r="O56" s="5"/>
      <c r="P56" s="5"/>
      <c r="R56" s="150"/>
      <c r="S56" s="150"/>
      <c r="AD56" s="1"/>
      <c r="AE56" s="1"/>
      <c r="AF56" s="1"/>
      <c r="AG56" s="1"/>
      <c r="AH56" s="1"/>
      <c r="AI56" s="1"/>
      <c r="AJ56" s="1"/>
      <c r="AK56" s="1"/>
      <c r="AL56" s="1"/>
      <c r="AM56" s="1"/>
      <c r="AN56" s="1"/>
      <c r="AO56" s="1"/>
      <c r="AP56" s="1"/>
      <c r="AQ56" s="1"/>
      <c r="AR56" s="1"/>
      <c r="AS56" s="1"/>
      <c r="AT56" s="1"/>
      <c r="AU56" s="1"/>
    </row>
    <row r="57" spans="1:47" ht="21" hidden="1" x14ac:dyDescent="0.25">
      <c r="A57" s="1"/>
      <c r="B57" s="1"/>
      <c r="C57" s="16"/>
      <c r="D57" s="69" t="s">
        <v>39</v>
      </c>
      <c r="E57" s="16"/>
      <c r="F57" s="7"/>
      <c r="G57" s="115"/>
      <c r="H57" s="16"/>
      <c r="I57" s="7"/>
      <c r="J57" s="16"/>
      <c r="L57" s="16"/>
      <c r="M57" s="16"/>
      <c r="N57" s="5"/>
      <c r="O57" s="5"/>
      <c r="P57" s="1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t="s">
        <v>32</v>
      </c>
      <c r="B58" s="327"/>
      <c r="C58" s="41" t="s">
        <v>11</v>
      </c>
      <c r="D58" s="13" t="s">
        <v>63</v>
      </c>
      <c r="E58" s="13" t="s">
        <v>63</v>
      </c>
      <c r="F58" s="138" t="s">
        <v>63</v>
      </c>
      <c r="G58" s="42"/>
      <c r="H58" s="138" t="s">
        <v>63</v>
      </c>
      <c r="I58" s="44"/>
      <c r="J58" s="13"/>
      <c r="K58" s="75"/>
      <c r="L58" s="13"/>
      <c r="M58" s="13"/>
      <c r="N58" s="14"/>
      <c r="O58" s="29"/>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thickBot="1" x14ac:dyDescent="0.3">
      <c r="A59" s="326"/>
      <c r="B59" s="327"/>
      <c r="C59" s="58" t="s">
        <v>5</v>
      </c>
      <c r="D59" s="37"/>
      <c r="E59" s="37"/>
      <c r="F59" s="73"/>
      <c r="G59" s="43"/>
      <c r="H59" s="138"/>
      <c r="I59" s="112"/>
      <c r="J59" s="37"/>
      <c r="K59" s="76"/>
      <c r="L59" s="37"/>
      <c r="M59" s="37"/>
      <c r="N59" s="20"/>
      <c r="O59" s="30"/>
      <c r="P59" s="2"/>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25">
      <c r="A60" s="326"/>
      <c r="B60" s="327"/>
      <c r="C60" s="58" t="s">
        <v>6</v>
      </c>
      <c r="D60" s="12"/>
      <c r="E60" s="12"/>
      <c r="F60" s="138"/>
      <c r="G60" s="42"/>
      <c r="H60" s="138"/>
      <c r="I60" s="113"/>
      <c r="J60" s="12"/>
      <c r="K60" s="75"/>
      <c r="L60" s="12"/>
      <c r="M60" s="12"/>
      <c r="N60" s="14"/>
      <c r="O60" s="29"/>
      <c r="P60" s="17"/>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41" t="s">
        <v>16</v>
      </c>
      <c r="D61" s="38"/>
      <c r="E61" s="38"/>
      <c r="F61" s="138"/>
      <c r="G61" s="43"/>
      <c r="H61" s="138"/>
      <c r="I61" s="44"/>
      <c r="J61" s="38"/>
      <c r="K61" s="75"/>
      <c r="L61" s="38"/>
      <c r="M61" s="38"/>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60" t="s">
        <v>15</v>
      </c>
      <c r="D62" s="23"/>
      <c r="E62" s="23"/>
      <c r="F62" s="138"/>
      <c r="G62" s="42"/>
      <c r="H62" s="138"/>
      <c r="I62" s="44"/>
      <c r="J62" s="23"/>
      <c r="K62" s="75"/>
      <c r="L62" s="23"/>
      <c r="M62" s="23"/>
      <c r="N62" s="14"/>
      <c r="O62" s="14"/>
      <c r="P62" s="149"/>
      <c r="Q62" s="147"/>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26"/>
      <c r="B63" s="327"/>
      <c r="C63" s="57"/>
      <c r="D63" s="24"/>
      <c r="E63" s="24"/>
      <c r="F63" s="73"/>
      <c r="G63" s="42"/>
      <c r="H63" s="138"/>
      <c r="I63" s="44"/>
      <c r="J63" s="24"/>
      <c r="K63" s="76"/>
      <c r="L63" s="24"/>
      <c r="M63" s="24"/>
      <c r="N63" s="14"/>
      <c r="O63" s="29"/>
      <c r="P63" s="149"/>
      <c r="Q63" s="147"/>
      <c r="R63" s="150"/>
      <c r="S63" s="150"/>
      <c r="AD63" s="1"/>
      <c r="AE63" s="1"/>
      <c r="AF63" s="1"/>
      <c r="AG63" s="1"/>
      <c r="AH63" s="1"/>
      <c r="AI63" s="1"/>
      <c r="AJ63" s="1"/>
      <c r="AK63" s="1"/>
      <c r="AL63" s="1"/>
      <c r="AM63" s="1"/>
      <c r="AN63" s="1"/>
      <c r="AO63" s="1"/>
      <c r="AP63" s="1"/>
      <c r="AQ63" s="1"/>
      <c r="AR63" s="1"/>
      <c r="AS63" s="1"/>
      <c r="AT63" s="1"/>
      <c r="AU63" s="1"/>
    </row>
    <row r="64" spans="1:47" ht="21.75" hidden="1" thickBot="1" x14ac:dyDescent="0.3">
      <c r="A64" s="21"/>
      <c r="B64" s="21"/>
      <c r="C64" s="22"/>
      <c r="D64" s="6"/>
      <c r="E64" s="6"/>
      <c r="F64" s="6"/>
      <c r="G64" s="22"/>
      <c r="H64" s="22"/>
      <c r="I64" s="22"/>
      <c r="J64" s="22"/>
      <c r="K64" s="22"/>
      <c r="L64" s="22"/>
      <c r="M64" s="6"/>
      <c r="N64" s="15"/>
      <c r="O64" s="15"/>
      <c r="P64" s="142" t="s">
        <v>64</v>
      </c>
      <c r="R64" s="150"/>
      <c r="S64" s="150"/>
      <c r="AD64" s="1"/>
      <c r="AE64" s="1"/>
      <c r="AF64" s="1"/>
      <c r="AG64" s="1"/>
      <c r="AH64" s="1"/>
      <c r="AI64" s="1"/>
      <c r="AJ64" s="1"/>
      <c r="AK64" s="1"/>
      <c r="AL64" s="1"/>
      <c r="AM64" s="1"/>
      <c r="AN64" s="1"/>
      <c r="AO64" s="1"/>
      <c r="AP64" s="1"/>
      <c r="AQ64" s="1"/>
      <c r="AR64" s="1"/>
      <c r="AS64" s="1"/>
      <c r="AT64" s="1"/>
      <c r="AU64" s="1"/>
    </row>
    <row r="65" spans="1:47" ht="60" hidden="1" customHeight="1" x14ac:dyDescent="0.35">
      <c r="A65" s="335" t="s">
        <v>29</v>
      </c>
      <c r="B65" s="336"/>
      <c r="C65" s="336"/>
      <c r="D65" s="117" t="s">
        <v>65</v>
      </c>
      <c r="E65" s="117"/>
      <c r="F65" s="105"/>
      <c r="G65" s="107"/>
      <c r="H65" s="203"/>
      <c r="I65" s="106"/>
      <c r="J65" s="117"/>
      <c r="K65" s="105"/>
      <c r="L65" s="203"/>
      <c r="M65" s="233"/>
      <c r="N65" s="32"/>
      <c r="O65" s="31"/>
      <c r="P65" s="31"/>
      <c r="Q65" s="31"/>
      <c r="R65" s="150"/>
      <c r="S65" s="150"/>
      <c r="AD65" s="1"/>
      <c r="AE65" s="1"/>
      <c r="AF65" s="1"/>
      <c r="AG65" s="1"/>
      <c r="AH65" s="1"/>
      <c r="AI65" s="1"/>
      <c r="AJ65" s="1"/>
      <c r="AK65" s="1"/>
      <c r="AL65" s="1"/>
      <c r="AM65" s="1"/>
      <c r="AN65" s="1"/>
      <c r="AO65" s="1"/>
      <c r="AP65" s="1"/>
      <c r="AQ65" s="1"/>
      <c r="AR65" s="1"/>
      <c r="AS65" s="1"/>
      <c r="AT65" s="1"/>
      <c r="AU65" s="1"/>
    </row>
    <row r="66" spans="1:47" s="1" customFormat="1" x14ac:dyDescent="0.25">
      <c r="R66" s="150"/>
      <c r="S66" s="150"/>
    </row>
    <row r="67" spans="1:47" s="1" customFormat="1" ht="23.25" x14ac:dyDescent="0.35">
      <c r="A67" s="209" t="s">
        <v>20</v>
      </c>
      <c r="B67" s="210"/>
    </row>
    <row r="68" spans="1:47" s="1" customFormat="1" ht="21" x14ac:dyDescent="0.35">
      <c r="A68" s="211"/>
      <c r="B68" s="210" t="s">
        <v>21</v>
      </c>
    </row>
    <row r="69" spans="1:47" s="1" customFormat="1" ht="21" x14ac:dyDescent="0.35">
      <c r="A69" s="211"/>
      <c r="B69" s="210" t="s">
        <v>22</v>
      </c>
    </row>
    <row r="70" spans="1:47" s="1" customFormat="1" ht="21" x14ac:dyDescent="0.35">
      <c r="A70" s="211"/>
      <c r="B70" s="210" t="s">
        <v>23</v>
      </c>
    </row>
    <row r="71" spans="1:47" s="1" customFormat="1" ht="21" x14ac:dyDescent="0.35">
      <c r="A71" s="211"/>
      <c r="B71" s="210" t="s">
        <v>24</v>
      </c>
    </row>
    <row r="72" spans="1:47" s="1" customFormat="1" ht="21" x14ac:dyDescent="0.35">
      <c r="A72" s="211"/>
      <c r="B72" s="210" t="s">
        <v>25</v>
      </c>
    </row>
    <row r="73" spans="1:47" s="1" customFormat="1" ht="21" x14ac:dyDescent="0.35">
      <c r="A73" s="211"/>
      <c r="B73" s="210" t="s">
        <v>26</v>
      </c>
    </row>
    <row r="74" spans="1:47" s="1" customFormat="1" ht="21" x14ac:dyDescent="0.35">
      <c r="A74" s="211"/>
      <c r="B74" s="210" t="s">
        <v>27</v>
      </c>
    </row>
    <row r="75" spans="1:47" s="1" customFormat="1" ht="21" x14ac:dyDescent="0.35">
      <c r="A75" s="211"/>
      <c r="B75" s="210" t="s">
        <v>24</v>
      </c>
    </row>
    <row r="76" spans="1:47" s="1" customFormat="1" ht="21" x14ac:dyDescent="0.35">
      <c r="A76" s="211"/>
      <c r="B76" s="210" t="s">
        <v>25</v>
      </c>
    </row>
    <row r="77" spans="1:47" s="1" customFormat="1" ht="21" x14ac:dyDescent="0.35">
      <c r="A77" s="211"/>
      <c r="B77" s="210" t="s">
        <v>26</v>
      </c>
    </row>
    <row r="78" spans="1:47" s="1" customFormat="1" ht="21" x14ac:dyDescent="0.35">
      <c r="A78" s="211"/>
      <c r="B78" s="210" t="s">
        <v>27</v>
      </c>
    </row>
    <row r="79" spans="1:47" s="1" customFormat="1" ht="21" x14ac:dyDescent="0.35">
      <c r="B79" s="72"/>
    </row>
  </sheetData>
  <mergeCells count="31">
    <mergeCell ref="A65:C65"/>
    <mergeCell ref="A40:B46"/>
    <mergeCell ref="A49:B53"/>
    <mergeCell ref="A55:C55"/>
    <mergeCell ref="D55:I55"/>
    <mergeCell ref="R55:S55"/>
    <mergeCell ref="A58:B63"/>
    <mergeCell ref="A26:B26"/>
    <mergeCell ref="R27:S27"/>
    <mergeCell ref="A28:B30"/>
    <mergeCell ref="R29:S29"/>
    <mergeCell ref="R32:S32"/>
    <mergeCell ref="A33:B37"/>
    <mergeCell ref="O34:O36"/>
    <mergeCell ref="O45:O46"/>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78"/>
  <sheetViews>
    <sheetView zoomScale="60" zoomScaleNormal="60" workbookViewId="0">
      <pane xSplit="2" ySplit="2" topLeftCell="C3" activePane="bottomRight" state="frozen"/>
      <selection pane="topRight" activeCell="C1" sqref="C1"/>
      <selection pane="bottomLeft" activeCell="A3" sqref="A3"/>
      <selection pane="bottomRight" activeCell="C26" sqref="C26"/>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92</v>
      </c>
      <c r="B1" s="108"/>
      <c r="C1" s="108"/>
      <c r="D1" s="298" t="s">
        <v>326</v>
      </c>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2580</v>
      </c>
      <c r="D4" s="314"/>
      <c r="E4" s="314"/>
      <c r="F4" s="314"/>
      <c r="G4" s="314"/>
      <c r="H4" s="314"/>
      <c r="I4" s="314"/>
      <c r="J4" s="314"/>
      <c r="K4" s="314"/>
      <c r="L4" s="314"/>
      <c r="M4" s="314"/>
    </row>
    <row r="5" spans="1:47" s="1" customFormat="1" ht="26.25" x14ac:dyDescent="0.25">
      <c r="A5" s="324" t="s">
        <v>336</v>
      </c>
      <c r="B5" s="324"/>
      <c r="C5" s="212">
        <f>C4*1.26</f>
        <v>3250.8</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100">
        <f>(D8/$C$4)*100</f>
        <v>0.23255813953488372</v>
      </c>
      <c r="E7" s="100">
        <f t="shared" ref="E7:I7" si="0">(E8/$C$4)*100</f>
        <v>11.046511627906977</v>
      </c>
      <c r="F7" s="100">
        <f t="shared" si="0"/>
        <v>7.8682170542635657</v>
      </c>
      <c r="G7" s="87">
        <f>(G8/$C$4)*100</f>
        <v>0</v>
      </c>
      <c r="H7" s="100">
        <f>(H8/$C$4)*100</f>
        <v>80.581395348837219</v>
      </c>
      <c r="I7" s="87">
        <f t="shared" si="0"/>
        <v>0</v>
      </c>
      <c r="J7" s="90">
        <v>16.899999999999999</v>
      </c>
      <c r="K7" s="90">
        <v>79.599999999999994</v>
      </c>
      <c r="L7" s="90">
        <v>3.5</v>
      </c>
      <c r="M7" s="100">
        <f>(M8/$C$4)*100</f>
        <v>0.27131782945736432</v>
      </c>
      <c r="N7" s="71"/>
    </row>
    <row r="8" spans="1:47" s="1" customFormat="1" ht="26.25" customHeight="1" x14ac:dyDescent="0.25">
      <c r="A8" s="128"/>
      <c r="B8" s="123" t="s">
        <v>49</v>
      </c>
      <c r="C8" s="73"/>
      <c r="D8" s="50">
        <v>6</v>
      </c>
      <c r="E8" s="50">
        <v>285</v>
      </c>
      <c r="F8" s="50">
        <v>203</v>
      </c>
      <c r="G8" s="50">
        <v>0</v>
      </c>
      <c r="H8" s="50">
        <v>2079</v>
      </c>
      <c r="I8" s="50">
        <v>0</v>
      </c>
      <c r="J8" s="91">
        <f>($H$8/100)*J7</f>
        <v>351.35099999999994</v>
      </c>
      <c r="K8" s="91">
        <f>($H$8/100)*K7</f>
        <v>1654.8839999999998</v>
      </c>
      <c r="L8" s="91">
        <f>($H$8/100)*L7</f>
        <v>72.765000000000001</v>
      </c>
      <c r="M8" s="50">
        <v>7</v>
      </c>
      <c r="N8" s="94"/>
    </row>
    <row r="9" spans="1:47" s="1" customFormat="1" ht="26.25" customHeight="1" x14ac:dyDescent="0.25">
      <c r="A9" s="124" t="s">
        <v>52</v>
      </c>
      <c r="B9" s="122" t="s">
        <v>50</v>
      </c>
      <c r="C9" s="73"/>
      <c r="D9" s="87">
        <v>0</v>
      </c>
      <c r="E9" s="87">
        <v>290.798</v>
      </c>
      <c r="F9" s="87">
        <v>212.62899999999999</v>
      </c>
      <c r="G9" s="87">
        <v>0</v>
      </c>
      <c r="H9" s="87">
        <v>2103.6779999999999</v>
      </c>
      <c r="I9" s="87">
        <v>3.3000000000000002E-2</v>
      </c>
      <c r="J9" s="91"/>
      <c r="K9" s="91"/>
      <c r="L9" s="91"/>
      <c r="M9" s="87">
        <v>7.34</v>
      </c>
      <c r="N9" s="139">
        <f>SUM(D9:I9)</f>
        <v>2607.1379999999999</v>
      </c>
      <c r="O9" s="1" t="s">
        <v>101</v>
      </c>
    </row>
    <row r="10" spans="1:47" s="1" customFormat="1" ht="26.25" customHeight="1" x14ac:dyDescent="0.25">
      <c r="A10" s="128"/>
      <c r="B10" s="123" t="s">
        <v>51</v>
      </c>
      <c r="C10" s="73"/>
      <c r="D10" s="88">
        <f>($C$5/100)*D7</f>
        <v>7.5600000000000005</v>
      </c>
      <c r="E10" s="88">
        <f t="shared" ref="E10:I10" si="1">($C$5/100)*E7</f>
        <v>359.1</v>
      </c>
      <c r="F10" s="88">
        <f t="shared" si="1"/>
        <v>255.78</v>
      </c>
      <c r="G10" s="88">
        <f>($C$5/100)*G7</f>
        <v>0</v>
      </c>
      <c r="H10" s="88">
        <f>($C$5/100)*H7</f>
        <v>2619.5400000000004</v>
      </c>
      <c r="I10" s="88">
        <f t="shared" si="1"/>
        <v>0</v>
      </c>
      <c r="J10" s="92">
        <f>($H$10/100)*J7</f>
        <v>442.70226000000002</v>
      </c>
      <c r="K10" s="92">
        <f>($H$10/100)*K7</f>
        <v>2085.1538399999999</v>
      </c>
      <c r="L10" s="92">
        <f>($H$10/100)*L7</f>
        <v>91.683900000000008</v>
      </c>
      <c r="M10" s="88">
        <f>($C$5/100)*M7</f>
        <v>8.82</v>
      </c>
      <c r="N10" s="94"/>
    </row>
    <row r="11" spans="1:47" s="1" customFormat="1" ht="26.25" customHeight="1" x14ac:dyDescent="0.25">
      <c r="A11" s="124" t="s">
        <v>53</v>
      </c>
      <c r="B11" s="122" t="s">
        <v>56</v>
      </c>
      <c r="C11" s="73"/>
      <c r="D11" s="238">
        <v>0</v>
      </c>
      <c r="E11" s="238">
        <v>0</v>
      </c>
      <c r="F11" s="51">
        <v>190</v>
      </c>
      <c r="G11" s="51">
        <v>0</v>
      </c>
      <c r="H11" s="238">
        <v>2052</v>
      </c>
      <c r="I11" s="225">
        <v>0</v>
      </c>
      <c r="J11" s="237">
        <v>5</v>
      </c>
      <c r="K11" s="93">
        <v>5026</v>
      </c>
      <c r="L11" s="237">
        <v>2</v>
      </c>
      <c r="M11" s="225">
        <v>0</v>
      </c>
      <c r="N11" s="94"/>
    </row>
    <row r="12" spans="1:47" s="1" customFormat="1" ht="26.25" customHeight="1" x14ac:dyDescent="0.25">
      <c r="A12" s="124"/>
      <c r="B12" s="122" t="s">
        <v>62</v>
      </c>
      <c r="C12" s="73"/>
      <c r="D12" s="238" t="s">
        <v>114</v>
      </c>
      <c r="E12" s="238">
        <v>0</v>
      </c>
      <c r="F12" s="65">
        <f>F11*0.74</f>
        <v>140.6</v>
      </c>
      <c r="G12" s="65">
        <v>0</v>
      </c>
      <c r="H12" s="225">
        <f>H11*0.74</f>
        <v>1518.48</v>
      </c>
      <c r="I12" s="225">
        <v>0</v>
      </c>
      <c r="J12" s="237"/>
      <c r="K12" s="93"/>
      <c r="L12" s="237"/>
      <c r="M12" s="225">
        <v>0</v>
      </c>
      <c r="N12" s="94"/>
    </row>
    <row r="13" spans="1:47" s="1" customFormat="1" ht="26.25" customHeight="1" x14ac:dyDescent="0.25">
      <c r="B13" s="122" t="s">
        <v>57</v>
      </c>
      <c r="C13" s="73"/>
      <c r="D13" s="140"/>
      <c r="E13" s="140"/>
      <c r="F13" s="140">
        <f t="shared" ref="F13:H13" si="2">F12/F14</f>
        <v>0.42528735632183906</v>
      </c>
      <c r="G13" s="140"/>
      <c r="H13" s="140">
        <f t="shared" si="2"/>
        <v>0.42528735632183906</v>
      </c>
      <c r="I13" s="140">
        <v>0</v>
      </c>
      <c r="J13" s="90">
        <v>30.61</v>
      </c>
      <c r="K13" s="93">
        <v>33.07</v>
      </c>
      <c r="L13" s="90">
        <v>455.3</v>
      </c>
      <c r="M13" s="140">
        <v>0</v>
      </c>
      <c r="N13" s="94"/>
    </row>
    <row r="14" spans="1:47" s="1" customFormat="1" ht="26.25" x14ac:dyDescent="0.25">
      <c r="A14" s="46"/>
      <c r="B14" s="122" t="s">
        <v>54</v>
      </c>
      <c r="C14" s="126">
        <f>SUM(D14:I14)</f>
        <v>3901.08</v>
      </c>
      <c r="D14" s="65">
        <v>0</v>
      </c>
      <c r="E14" s="65">
        <f>E12+E11</f>
        <v>0</v>
      </c>
      <c r="F14" s="97">
        <f>F12+F11</f>
        <v>330.6</v>
      </c>
      <c r="G14" s="97">
        <f>G12+G11</f>
        <v>0</v>
      </c>
      <c r="H14" s="97">
        <f>H12+H11</f>
        <v>3570.48</v>
      </c>
      <c r="I14" s="97">
        <f>I12+I11</f>
        <v>0</v>
      </c>
      <c r="J14" s="98">
        <f t="shared" ref="J14:L14" si="3">(J11/(100-J13))*100</f>
        <v>7.2056492289955321</v>
      </c>
      <c r="K14" s="98">
        <f t="shared" si="3"/>
        <v>7509.3381144479299</v>
      </c>
      <c r="L14" s="98">
        <f t="shared" si="3"/>
        <v>-0.56290458767238949</v>
      </c>
      <c r="M14" s="97">
        <f>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f>D11/D8</f>
        <v>0</v>
      </c>
      <c r="E16" s="127">
        <f t="shared" ref="E16:H16" si="4">E11/E8</f>
        <v>0</v>
      </c>
      <c r="F16" s="127">
        <f t="shared" si="4"/>
        <v>0.93596059113300489</v>
      </c>
      <c r="G16" s="127"/>
      <c r="H16" s="127">
        <f t="shared" si="4"/>
        <v>0.98701298701298701</v>
      </c>
      <c r="I16" s="127"/>
      <c r="J16" s="125">
        <f>J14/J8</f>
        <v>2.0508406775547907E-2</v>
      </c>
      <c r="K16" s="125">
        <f>K14/K8</f>
        <v>4.5376824686491206</v>
      </c>
      <c r="L16" s="125">
        <f>L14/L8</f>
        <v>-7.735925069365622E-3</v>
      </c>
      <c r="M16" s="127">
        <f t="shared" ref="M16" si="5">M11/M8</f>
        <v>0</v>
      </c>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f t="shared" ref="E17:H17" si="6">E11/E9</f>
        <v>0</v>
      </c>
      <c r="F17" s="127">
        <f t="shared" si="6"/>
        <v>0.8935751943526048</v>
      </c>
      <c r="G17" s="127"/>
      <c r="H17" s="127">
        <f t="shared" si="6"/>
        <v>0.97543445337166623</v>
      </c>
      <c r="I17" s="127"/>
      <c r="J17" s="95"/>
      <c r="K17" s="96"/>
      <c r="L17" s="95"/>
      <c r="M17" s="127">
        <f t="shared" ref="M17" si="7">M11/M9</f>
        <v>0</v>
      </c>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f>D14/D8</f>
        <v>0</v>
      </c>
      <c r="E18" s="133">
        <f t="shared" ref="E18:H18" si="8">E14/E8</f>
        <v>0</v>
      </c>
      <c r="F18" s="133">
        <f t="shared" si="8"/>
        <v>1.6285714285714288</v>
      </c>
      <c r="G18" s="133"/>
      <c r="H18" s="133">
        <f t="shared" si="8"/>
        <v>1.7174025974025975</v>
      </c>
      <c r="I18" s="133"/>
      <c r="J18" s="95"/>
      <c r="K18" s="96"/>
      <c r="L18" s="95"/>
      <c r="M18" s="133">
        <f t="shared" ref="M18" si="9">M14/M8</f>
        <v>0</v>
      </c>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f t="shared" ref="E19:H19" si="10">E14/E9</f>
        <v>0</v>
      </c>
      <c r="F19" s="129">
        <f t="shared" si="10"/>
        <v>1.5548208381735324</v>
      </c>
      <c r="G19" s="129"/>
      <c r="H19" s="129">
        <f t="shared" si="10"/>
        <v>1.6972559488666994</v>
      </c>
      <c r="I19" s="129"/>
      <c r="J19" s="95"/>
      <c r="K19" s="96"/>
      <c r="L19" s="95"/>
      <c r="M19" s="129">
        <f t="shared" ref="M19" si="11">M14/M9</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f>D14/D10</f>
        <v>0</v>
      </c>
      <c r="E20" s="190">
        <f>E14/E10</f>
        <v>0</v>
      </c>
      <c r="F20" s="191">
        <f>F14/F10</f>
        <v>1.2925170068027212</v>
      </c>
      <c r="G20" s="191"/>
      <c r="H20" s="191">
        <f t="shared" ref="H20" si="12">H14/H10</f>
        <v>1.3630179344465057</v>
      </c>
      <c r="I20" s="191"/>
      <c r="J20" s="95"/>
      <c r="K20" s="96"/>
      <c r="L20" s="95"/>
      <c r="M20" s="191">
        <f t="shared" ref="M20" si="13">M14/M10</f>
        <v>0</v>
      </c>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93">
        <f t="shared" ref="D21:H21" si="14">D10-D14</f>
        <v>7.5600000000000005</v>
      </c>
      <c r="E21" s="192">
        <f t="shared" si="14"/>
        <v>359.1</v>
      </c>
      <c r="F21" s="153">
        <f t="shared" si="14"/>
        <v>-74.820000000000022</v>
      </c>
      <c r="G21" s="193"/>
      <c r="H21" s="153">
        <f t="shared" si="14"/>
        <v>-950.9399999999996</v>
      </c>
      <c r="I21" s="193"/>
      <c r="J21" s="125"/>
      <c r="K21" s="125"/>
      <c r="L21" s="125"/>
      <c r="M21" s="193">
        <f t="shared" ref="M21" si="15">M10-M14</f>
        <v>8.82</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48</v>
      </c>
      <c r="B22" s="316"/>
      <c r="C22" s="342">
        <v>2</v>
      </c>
      <c r="D22" s="182"/>
      <c r="E22" s="182"/>
      <c r="F22" s="182" t="s">
        <v>144</v>
      </c>
      <c r="G22" s="213"/>
      <c r="H22" s="182" t="s">
        <v>144</v>
      </c>
      <c r="I22" s="213"/>
      <c r="J22" s="61"/>
      <c r="K22" s="61"/>
      <c r="L22" s="61"/>
      <c r="M22" s="182"/>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42.75" thickBot="1" x14ac:dyDescent="0.45">
      <c r="A23" s="159" t="s">
        <v>74</v>
      </c>
      <c r="B23" s="160"/>
      <c r="C23" s="343"/>
      <c r="D23" s="138"/>
      <c r="E23" s="183"/>
      <c r="F23" s="183" t="s">
        <v>162</v>
      </c>
      <c r="G23" s="214"/>
      <c r="H23" s="183" t="s">
        <v>162</v>
      </c>
      <c r="I23" s="214"/>
      <c r="J23" s="157"/>
      <c r="K23" s="77"/>
      <c r="L23" s="77"/>
      <c r="M23" s="183"/>
      <c r="N23" s="155"/>
      <c r="O23" s="155"/>
      <c r="P23" s="155"/>
      <c r="Q23" s="156"/>
      <c r="R23" s="151"/>
      <c r="S23" s="151"/>
    </row>
    <row r="24" spans="1:47" s="71" customFormat="1" ht="27" thickBot="1" x14ac:dyDescent="0.45">
      <c r="A24" s="320" t="s">
        <v>76</v>
      </c>
      <c r="B24" s="321"/>
      <c r="C24" s="343"/>
      <c r="D24" s="138"/>
      <c r="E24" s="183"/>
      <c r="F24" s="183"/>
      <c r="G24" s="214"/>
      <c r="H24" s="183"/>
      <c r="I24" s="214"/>
      <c r="J24" s="152"/>
      <c r="K24" s="152"/>
      <c r="L24" s="152"/>
      <c r="M24" s="183"/>
      <c r="N24" s="155"/>
      <c r="O24" s="155"/>
      <c r="P24" s="155"/>
      <c r="Q24" s="156"/>
      <c r="R24" s="151"/>
      <c r="S24" s="151"/>
    </row>
    <row r="25" spans="1:47" s="71" customFormat="1" ht="27" thickBot="1" x14ac:dyDescent="0.45">
      <c r="A25" s="322" t="s">
        <v>75</v>
      </c>
      <c r="B25" s="323"/>
      <c r="C25" s="344"/>
      <c r="D25" s="184"/>
      <c r="E25" s="184"/>
      <c r="F25" s="184"/>
      <c r="G25" s="215"/>
      <c r="H25" s="184"/>
      <c r="I25" s="215"/>
      <c r="J25" s="152"/>
      <c r="K25" s="152"/>
      <c r="L25" s="152"/>
      <c r="M25" s="184"/>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47.25" x14ac:dyDescent="0.25">
      <c r="A28" s="330" t="s">
        <v>13</v>
      </c>
      <c r="B28" s="331"/>
      <c r="C28" s="54" t="s">
        <v>71</v>
      </c>
      <c r="D28" s="183" t="s">
        <v>139</v>
      </c>
      <c r="E28" s="183" t="s">
        <v>139</v>
      </c>
      <c r="F28" s="162" t="s">
        <v>189</v>
      </c>
      <c r="G28" s="216" t="s">
        <v>139</v>
      </c>
      <c r="H28" s="162" t="s">
        <v>189</v>
      </c>
      <c r="I28" s="216" t="s">
        <v>139</v>
      </c>
      <c r="J28" s="214" t="s">
        <v>189</v>
      </c>
      <c r="K28" s="214" t="s">
        <v>189</v>
      </c>
      <c r="L28" s="214" t="s">
        <v>189</v>
      </c>
      <c r="M28" s="183" t="s">
        <v>139</v>
      </c>
      <c r="N28" s="3" t="s">
        <v>185</v>
      </c>
      <c r="O28" s="171" t="s">
        <v>186</v>
      </c>
      <c r="P28" s="170" t="s">
        <v>222</v>
      </c>
      <c r="Q28" s="256" t="s">
        <v>184</v>
      </c>
      <c r="R28" s="297"/>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183" t="s">
        <v>139</v>
      </c>
      <c r="E29" s="183" t="s">
        <v>139</v>
      </c>
      <c r="F29" s="162" t="s">
        <v>189</v>
      </c>
      <c r="G29" s="216" t="s">
        <v>139</v>
      </c>
      <c r="H29" s="162" t="s">
        <v>189</v>
      </c>
      <c r="I29" s="216" t="s">
        <v>139</v>
      </c>
      <c r="J29" s="214" t="s">
        <v>189</v>
      </c>
      <c r="K29" s="214" t="s">
        <v>189</v>
      </c>
      <c r="L29" s="214" t="s">
        <v>189</v>
      </c>
      <c r="M29" s="183" t="s">
        <v>139</v>
      </c>
      <c r="N29" s="3" t="s">
        <v>185</v>
      </c>
      <c r="O29" s="171" t="s">
        <v>182</v>
      </c>
      <c r="P29" s="249" t="s">
        <v>221</v>
      </c>
      <c r="Q29" s="240" t="s">
        <v>184</v>
      </c>
      <c r="R29" s="325"/>
      <c r="S29" s="325"/>
      <c r="AD29" s="1"/>
      <c r="AE29" s="1"/>
      <c r="AF29" s="1"/>
      <c r="AG29" s="1"/>
      <c r="AH29" s="1"/>
      <c r="AI29" s="1"/>
      <c r="AJ29" s="1"/>
      <c r="AK29" s="1"/>
      <c r="AL29" s="1"/>
      <c r="AM29" s="1"/>
      <c r="AN29" s="1"/>
      <c r="AO29" s="1"/>
      <c r="AP29" s="1"/>
      <c r="AQ29" s="1"/>
      <c r="AR29" s="1"/>
      <c r="AS29" s="1"/>
      <c r="AT29" s="1"/>
      <c r="AU29" s="1"/>
    </row>
    <row r="30" spans="1:47" ht="45" x14ac:dyDescent="0.25">
      <c r="A30" s="332"/>
      <c r="B30" s="331"/>
      <c r="C30" s="54" t="s">
        <v>70</v>
      </c>
      <c r="D30" s="183" t="s">
        <v>139</v>
      </c>
      <c r="E30" s="183" t="s">
        <v>139</v>
      </c>
      <c r="F30" s="162" t="s">
        <v>114</v>
      </c>
      <c r="G30" s="216" t="s">
        <v>139</v>
      </c>
      <c r="H30" s="162" t="s">
        <v>114</v>
      </c>
      <c r="I30" s="216" t="s">
        <v>139</v>
      </c>
      <c r="J30" s="214" t="s">
        <v>189</v>
      </c>
      <c r="K30" s="214" t="s">
        <v>189</v>
      </c>
      <c r="L30" s="214" t="s">
        <v>189</v>
      </c>
      <c r="M30" s="183" t="s">
        <v>139</v>
      </c>
      <c r="N30" s="3" t="s">
        <v>185</v>
      </c>
      <c r="O30" s="171" t="s">
        <v>180</v>
      </c>
      <c r="P30" s="239" t="s">
        <v>181</v>
      </c>
      <c r="Q30" s="240" t="s">
        <v>21</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7"/>
      <c r="G31" s="110"/>
      <c r="H31" s="4"/>
      <c r="I31" s="7"/>
      <c r="J31" s="4"/>
      <c r="K31" s="7"/>
      <c r="L31" s="4"/>
      <c r="M31" s="4"/>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9"/>
      <c r="G32" s="111"/>
      <c r="H32" s="1"/>
      <c r="I32" s="9"/>
      <c r="J32" s="1"/>
      <c r="L32" s="1"/>
      <c r="M32" s="1"/>
      <c r="N32" s="10"/>
      <c r="O32" s="10"/>
      <c r="P32" s="11"/>
      <c r="Q32" s="20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183" t="s">
        <v>139</v>
      </c>
      <c r="E33" s="183" t="s">
        <v>139</v>
      </c>
      <c r="F33" s="162" t="s">
        <v>189</v>
      </c>
      <c r="G33" s="216" t="s">
        <v>139</v>
      </c>
      <c r="H33" s="162" t="s">
        <v>189</v>
      </c>
      <c r="I33" s="216" t="s">
        <v>139</v>
      </c>
      <c r="J33" s="214" t="s">
        <v>189</v>
      </c>
      <c r="K33" s="214" t="s">
        <v>189</v>
      </c>
      <c r="L33" s="214" t="s">
        <v>189</v>
      </c>
      <c r="M33" s="183" t="s">
        <v>139</v>
      </c>
      <c r="N33" s="141" t="s">
        <v>185</v>
      </c>
      <c r="O33" s="141" t="s">
        <v>223</v>
      </c>
      <c r="P33" s="258" t="s">
        <v>267</v>
      </c>
      <c r="Q33" s="258" t="s">
        <v>184</v>
      </c>
      <c r="R33" s="150"/>
      <c r="S33" s="150"/>
      <c r="AD33" s="1"/>
      <c r="AE33" s="1"/>
      <c r="AF33" s="1"/>
      <c r="AG33" s="1"/>
      <c r="AH33" s="1"/>
      <c r="AI33" s="1"/>
      <c r="AJ33" s="1"/>
      <c r="AK33" s="1"/>
      <c r="AL33" s="1"/>
      <c r="AM33" s="1"/>
      <c r="AN33" s="1"/>
      <c r="AO33" s="1"/>
      <c r="AP33" s="1"/>
      <c r="AQ33" s="1"/>
      <c r="AR33" s="1"/>
      <c r="AS33" s="1"/>
      <c r="AT33" s="1"/>
      <c r="AU33" s="1"/>
    </row>
    <row r="34" spans="1:47" ht="41.1" customHeight="1" x14ac:dyDescent="0.25">
      <c r="A34" s="333"/>
      <c r="B34" s="334"/>
      <c r="C34" s="178" t="s">
        <v>81</v>
      </c>
      <c r="D34" s="183" t="s">
        <v>139</v>
      </c>
      <c r="E34" s="183" t="s">
        <v>139</v>
      </c>
      <c r="F34" s="162" t="s">
        <v>189</v>
      </c>
      <c r="G34" s="216" t="s">
        <v>139</v>
      </c>
      <c r="H34" s="162" t="s">
        <v>189</v>
      </c>
      <c r="I34" s="216" t="s">
        <v>139</v>
      </c>
      <c r="J34" s="214" t="s">
        <v>189</v>
      </c>
      <c r="K34" s="214" t="s">
        <v>189</v>
      </c>
      <c r="L34" s="214" t="s">
        <v>189</v>
      </c>
      <c r="M34" s="183" t="s">
        <v>139</v>
      </c>
      <c r="N34" s="141" t="s">
        <v>185</v>
      </c>
      <c r="O34" s="345" t="s">
        <v>328</v>
      </c>
      <c r="P34" s="258" t="s">
        <v>268</v>
      </c>
      <c r="Q34" s="258" t="s">
        <v>184</v>
      </c>
      <c r="R34" s="150"/>
      <c r="S34" s="150"/>
      <c r="AD34" s="1"/>
      <c r="AE34" s="1"/>
      <c r="AF34" s="1"/>
      <c r="AG34" s="1"/>
      <c r="AH34" s="1"/>
      <c r="AI34" s="1"/>
      <c r="AJ34" s="1"/>
      <c r="AK34" s="1"/>
      <c r="AL34" s="1"/>
      <c r="AM34" s="1"/>
      <c r="AN34" s="1"/>
      <c r="AO34" s="1"/>
      <c r="AP34" s="1"/>
      <c r="AQ34" s="1"/>
      <c r="AR34" s="1"/>
      <c r="AS34" s="1"/>
      <c r="AT34" s="1"/>
      <c r="AU34" s="1"/>
    </row>
    <row r="35" spans="1:47" ht="30" customHeight="1" x14ac:dyDescent="0.25">
      <c r="A35" s="333"/>
      <c r="B35" s="334"/>
      <c r="C35" s="179" t="s">
        <v>79</v>
      </c>
      <c r="D35" s="183" t="s">
        <v>139</v>
      </c>
      <c r="E35" s="183" t="s">
        <v>139</v>
      </c>
      <c r="F35" s="162" t="s">
        <v>189</v>
      </c>
      <c r="G35" s="216" t="s">
        <v>139</v>
      </c>
      <c r="H35" s="162" t="s">
        <v>189</v>
      </c>
      <c r="I35" s="216" t="s">
        <v>139</v>
      </c>
      <c r="J35" s="214" t="s">
        <v>189</v>
      </c>
      <c r="K35" s="214" t="s">
        <v>189</v>
      </c>
      <c r="L35" s="214" t="s">
        <v>189</v>
      </c>
      <c r="M35" s="183" t="s">
        <v>139</v>
      </c>
      <c r="N35" s="141"/>
      <c r="O35" s="346"/>
      <c r="P35" s="198" t="s">
        <v>234</v>
      </c>
      <c r="Q35" s="258" t="s">
        <v>184</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183" t="s">
        <v>139</v>
      </c>
      <c r="E36" s="183" t="s">
        <v>139</v>
      </c>
      <c r="F36" s="162" t="s">
        <v>189</v>
      </c>
      <c r="G36" s="216" t="s">
        <v>139</v>
      </c>
      <c r="H36" s="162" t="s">
        <v>189</v>
      </c>
      <c r="I36" s="216" t="s">
        <v>139</v>
      </c>
      <c r="J36" s="214" t="s">
        <v>189</v>
      </c>
      <c r="K36" s="214" t="s">
        <v>189</v>
      </c>
      <c r="L36" s="214" t="s">
        <v>189</v>
      </c>
      <c r="M36" s="183" t="s">
        <v>139</v>
      </c>
      <c r="N36" s="3" t="s">
        <v>185</v>
      </c>
      <c r="O36" s="347"/>
      <c r="P36" s="300" t="s">
        <v>235</v>
      </c>
      <c r="Q36" s="258" t="s">
        <v>184</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183" t="s">
        <v>139</v>
      </c>
      <c r="E37" s="183" t="s">
        <v>139</v>
      </c>
      <c r="F37" s="162" t="s">
        <v>114</v>
      </c>
      <c r="G37" s="214" t="s">
        <v>139</v>
      </c>
      <c r="H37" s="162" t="s">
        <v>114</v>
      </c>
      <c r="I37" s="214" t="s">
        <v>139</v>
      </c>
      <c r="J37" s="214" t="s">
        <v>114</v>
      </c>
      <c r="K37" s="214" t="s">
        <v>114</v>
      </c>
      <c r="L37" s="214" t="s">
        <v>114</v>
      </c>
      <c r="M37" s="183" t="s">
        <v>139</v>
      </c>
      <c r="N37" s="3" t="s">
        <v>179</v>
      </c>
      <c r="O37" s="141" t="s">
        <v>256</v>
      </c>
      <c r="P37" s="258" t="s">
        <v>257</v>
      </c>
      <c r="Q37" s="258" t="s">
        <v>184</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24"/>
      <c r="B38" s="164"/>
      <c r="C38" s="78"/>
      <c r="D38" s="166"/>
      <c r="E38" s="166"/>
      <c r="F38" s="166"/>
      <c r="G38" s="167"/>
      <c r="H38" s="166"/>
      <c r="I38" s="167"/>
      <c r="J38" s="165"/>
      <c r="K38" s="154"/>
      <c r="L38" s="165"/>
      <c r="M38" s="16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11"/>
      <c r="H39" s="8"/>
      <c r="I39" s="6"/>
      <c r="J39" s="8"/>
      <c r="L39" s="8"/>
      <c r="M39" s="8"/>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45" x14ac:dyDescent="0.25">
      <c r="A40" s="333" t="s">
        <v>3</v>
      </c>
      <c r="B40" s="334"/>
      <c r="C40" s="58" t="s">
        <v>4</v>
      </c>
      <c r="D40" s="183" t="s">
        <v>139</v>
      </c>
      <c r="E40" s="183" t="s">
        <v>139</v>
      </c>
      <c r="F40" s="162" t="s">
        <v>189</v>
      </c>
      <c r="G40" s="216" t="s">
        <v>139</v>
      </c>
      <c r="H40" s="162" t="s">
        <v>189</v>
      </c>
      <c r="I40" s="216" t="s">
        <v>139</v>
      </c>
      <c r="J40" s="214" t="s">
        <v>189</v>
      </c>
      <c r="K40" s="214" t="s">
        <v>189</v>
      </c>
      <c r="L40" s="214" t="s">
        <v>189</v>
      </c>
      <c r="M40" s="183" t="s">
        <v>189</v>
      </c>
      <c r="N40" s="3" t="s">
        <v>139</v>
      </c>
      <c r="O40" s="171" t="s">
        <v>307</v>
      </c>
      <c r="P40" s="195" t="s">
        <v>329</v>
      </c>
      <c r="Q40" s="194" t="s">
        <v>24</v>
      </c>
      <c r="S40" s="150"/>
      <c r="AD40" s="1"/>
      <c r="AE40" s="1"/>
      <c r="AF40" s="1"/>
      <c r="AG40" s="1"/>
      <c r="AH40" s="1"/>
      <c r="AI40" s="1"/>
      <c r="AJ40" s="1"/>
      <c r="AK40" s="1"/>
      <c r="AL40" s="1"/>
      <c r="AM40" s="1"/>
      <c r="AN40" s="1"/>
      <c r="AO40" s="1"/>
      <c r="AP40" s="1"/>
      <c r="AQ40" s="1"/>
      <c r="AR40" s="1"/>
      <c r="AS40" s="1"/>
      <c r="AT40" s="1"/>
      <c r="AU40" s="1"/>
    </row>
    <row r="41" spans="1:47" ht="30" x14ac:dyDescent="0.25">
      <c r="A41" s="333"/>
      <c r="B41" s="334"/>
      <c r="C41" s="78" t="s">
        <v>10</v>
      </c>
      <c r="D41" s="183" t="s">
        <v>139</v>
      </c>
      <c r="E41" s="183" t="s">
        <v>139</v>
      </c>
      <c r="F41" s="162" t="s">
        <v>189</v>
      </c>
      <c r="G41" s="216" t="s">
        <v>139</v>
      </c>
      <c r="H41" s="162" t="s">
        <v>189</v>
      </c>
      <c r="I41" s="216" t="s">
        <v>139</v>
      </c>
      <c r="J41" s="214" t="s">
        <v>189</v>
      </c>
      <c r="K41" s="214" t="s">
        <v>189</v>
      </c>
      <c r="L41" s="214" t="s">
        <v>189</v>
      </c>
      <c r="M41" s="183" t="s">
        <v>189</v>
      </c>
      <c r="N41" s="3" t="s">
        <v>139</v>
      </c>
      <c r="O41" s="171" t="s">
        <v>269</v>
      </c>
      <c r="P41" s="195" t="s">
        <v>270</v>
      </c>
      <c r="Q41" s="194" t="s">
        <v>24</v>
      </c>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C57</f>
        <v>Others Quota</v>
      </c>
      <c r="D42" s="183" t="s">
        <v>139</v>
      </c>
      <c r="E42" s="183" t="s">
        <v>139</v>
      </c>
      <c r="F42" s="162" t="s">
        <v>176</v>
      </c>
      <c r="G42" s="216" t="s">
        <v>139</v>
      </c>
      <c r="H42" s="162" t="s">
        <v>176</v>
      </c>
      <c r="I42" s="216" t="s">
        <v>139</v>
      </c>
      <c r="J42" s="214" t="s">
        <v>176</v>
      </c>
      <c r="K42" s="214" t="s">
        <v>176</v>
      </c>
      <c r="L42" s="214" t="s">
        <v>176</v>
      </c>
      <c r="M42" s="183" t="s">
        <v>176</v>
      </c>
      <c r="N42" s="3" t="s">
        <v>139</v>
      </c>
      <c r="O42" s="255" t="s">
        <v>139</v>
      </c>
      <c r="P42" s="195" t="s">
        <v>226</v>
      </c>
      <c r="Q42" s="258" t="s">
        <v>193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183" t="s">
        <v>139</v>
      </c>
      <c r="E43" s="183" t="s">
        <v>139</v>
      </c>
      <c r="F43" s="162" t="s">
        <v>176</v>
      </c>
      <c r="G43" s="216" t="s">
        <v>139</v>
      </c>
      <c r="H43" s="162" t="s">
        <v>176</v>
      </c>
      <c r="I43" s="216" t="s">
        <v>139</v>
      </c>
      <c r="J43" s="214" t="s">
        <v>176</v>
      </c>
      <c r="K43" s="214" t="s">
        <v>176</v>
      </c>
      <c r="L43" s="214" t="s">
        <v>176</v>
      </c>
      <c r="M43" s="183" t="s">
        <v>176</v>
      </c>
      <c r="N43" s="3" t="s">
        <v>139</v>
      </c>
      <c r="O43" s="255" t="s">
        <v>139</v>
      </c>
      <c r="P43" s="195" t="s">
        <v>226</v>
      </c>
      <c r="Q43" s="200" t="s">
        <v>193</v>
      </c>
      <c r="R43" s="150"/>
      <c r="S43" s="150"/>
      <c r="AD43" s="1"/>
      <c r="AE43" s="1"/>
      <c r="AF43" s="1"/>
      <c r="AG43" s="1"/>
      <c r="AH43" s="1"/>
      <c r="AI43" s="1"/>
      <c r="AJ43" s="1"/>
      <c r="AK43" s="1"/>
      <c r="AL43" s="1"/>
      <c r="AM43" s="1"/>
      <c r="AN43" s="1"/>
      <c r="AO43" s="1"/>
      <c r="AP43" s="1"/>
      <c r="AQ43" s="1"/>
      <c r="AR43" s="1"/>
      <c r="AS43" s="1"/>
      <c r="AT43" s="1"/>
      <c r="AU43" s="1"/>
    </row>
    <row r="44" spans="1:47" ht="21" x14ac:dyDescent="0.25">
      <c r="A44" s="333"/>
      <c r="B44" s="334"/>
      <c r="C44" s="59" t="str">
        <f t="shared" ref="C44:C45" si="16">C58</f>
        <v>Remove TAC</v>
      </c>
      <c r="D44" s="183" t="s">
        <v>139</v>
      </c>
      <c r="E44" s="183" t="s">
        <v>139</v>
      </c>
      <c r="F44" s="162" t="s">
        <v>176</v>
      </c>
      <c r="G44" s="216" t="s">
        <v>139</v>
      </c>
      <c r="H44" s="162" t="s">
        <v>176</v>
      </c>
      <c r="I44" s="216" t="s">
        <v>139</v>
      </c>
      <c r="J44" s="214" t="s">
        <v>176</v>
      </c>
      <c r="K44" s="214" t="s">
        <v>176</v>
      </c>
      <c r="L44" s="214" t="s">
        <v>176</v>
      </c>
      <c r="M44" s="183" t="s">
        <v>176</v>
      </c>
      <c r="N44" s="3" t="s">
        <v>139</v>
      </c>
      <c r="O44" s="255" t="s">
        <v>139</v>
      </c>
      <c r="P44" s="195" t="s">
        <v>226</v>
      </c>
      <c r="Q44" s="258" t="s">
        <v>193</v>
      </c>
      <c r="R44" s="150"/>
      <c r="S44" s="150"/>
      <c r="AD44" s="1"/>
      <c r="AE44" s="1"/>
      <c r="AF44" s="1"/>
      <c r="AG44" s="1"/>
      <c r="AH44" s="1"/>
      <c r="AI44" s="1"/>
      <c r="AJ44" s="1"/>
      <c r="AK44" s="1"/>
      <c r="AL44" s="1"/>
      <c r="AM44" s="1"/>
      <c r="AN44" s="1"/>
      <c r="AO44" s="1"/>
      <c r="AP44" s="1"/>
      <c r="AQ44" s="1"/>
      <c r="AR44" s="1"/>
      <c r="AS44" s="1"/>
      <c r="AT44" s="1"/>
      <c r="AU44" s="1"/>
    </row>
    <row r="45" spans="1:47" ht="21" x14ac:dyDescent="0.25">
      <c r="A45" s="333"/>
      <c r="B45" s="334"/>
      <c r="C45" s="58" t="str">
        <f t="shared" si="16"/>
        <v xml:space="preserve">Merge TAC regions </v>
      </c>
      <c r="D45" s="183" t="s">
        <v>139</v>
      </c>
      <c r="E45" s="183" t="s">
        <v>139</v>
      </c>
      <c r="F45" s="162" t="s">
        <v>176</v>
      </c>
      <c r="G45" s="216" t="s">
        <v>139</v>
      </c>
      <c r="H45" s="162" t="s">
        <v>176</v>
      </c>
      <c r="I45" s="216" t="s">
        <v>139</v>
      </c>
      <c r="J45" s="214" t="s">
        <v>176</v>
      </c>
      <c r="K45" s="214" t="s">
        <v>176</v>
      </c>
      <c r="L45" s="214" t="s">
        <v>176</v>
      </c>
      <c r="M45" s="183" t="s">
        <v>176</v>
      </c>
      <c r="N45" s="3" t="s">
        <v>139</v>
      </c>
      <c r="O45" s="255" t="s">
        <v>139</v>
      </c>
      <c r="P45" s="195" t="s">
        <v>263</v>
      </c>
      <c r="Q45" s="258" t="s">
        <v>193</v>
      </c>
      <c r="R45" s="150"/>
      <c r="S45" s="150"/>
      <c r="AD45" s="1"/>
      <c r="AE45" s="1"/>
      <c r="AF45" s="1"/>
      <c r="AG45" s="1"/>
      <c r="AH45" s="1"/>
      <c r="AI45" s="1"/>
      <c r="AJ45" s="1"/>
      <c r="AK45" s="1"/>
      <c r="AL45" s="1"/>
      <c r="AM45" s="1"/>
      <c r="AN45" s="1"/>
      <c r="AO45" s="1"/>
      <c r="AP45" s="1"/>
      <c r="AQ45" s="1"/>
      <c r="AR45" s="1"/>
      <c r="AS45" s="1"/>
      <c r="AT45" s="1"/>
      <c r="AU45" s="1"/>
    </row>
    <row r="46" spans="1:47" ht="21" customHeight="1" x14ac:dyDescent="0.25">
      <c r="A46" s="1"/>
      <c r="B46" s="1"/>
      <c r="C46" s="1"/>
      <c r="D46" s="1"/>
      <c r="E46" s="1"/>
      <c r="F46" s="6"/>
      <c r="G46" s="116"/>
      <c r="H46" s="1"/>
      <c r="I46" s="6"/>
      <c r="J46" s="1"/>
      <c r="K46" s="6"/>
      <c r="L46" s="1"/>
      <c r="M46" s="1"/>
      <c r="N46" s="5"/>
      <c r="O46" s="5"/>
      <c r="P46" s="5"/>
      <c r="Q46" s="208"/>
      <c r="R46" s="150"/>
      <c r="S46" s="150"/>
      <c r="AD46" s="1"/>
      <c r="AE46" s="1"/>
      <c r="AF46" s="1"/>
      <c r="AG46" s="1"/>
      <c r="AH46" s="1"/>
      <c r="AI46" s="1"/>
      <c r="AJ46" s="1"/>
      <c r="AK46" s="1"/>
      <c r="AL46" s="1"/>
      <c r="AM46" s="1"/>
      <c r="AN46" s="1"/>
      <c r="AO46" s="1"/>
      <c r="AP46" s="1"/>
      <c r="AQ46" s="1"/>
      <c r="AR46" s="1"/>
      <c r="AS46" s="1"/>
      <c r="AT46" s="1"/>
      <c r="AU46" s="1"/>
    </row>
    <row r="47" spans="1:47" ht="34.5" customHeight="1" x14ac:dyDescent="0.25">
      <c r="A47" s="1"/>
      <c r="B47" s="1"/>
      <c r="C47" s="74" t="s">
        <v>38</v>
      </c>
      <c r="D47" s="68" t="s">
        <v>40</v>
      </c>
      <c r="E47" s="36"/>
      <c r="F47" s="7"/>
      <c r="G47" s="115"/>
      <c r="H47" s="36"/>
      <c r="I47" s="7"/>
      <c r="J47" s="36"/>
      <c r="L47" s="36"/>
      <c r="M47" s="36"/>
      <c r="N47" s="5"/>
      <c r="O47" s="5"/>
      <c r="P47" s="5"/>
      <c r="Q47" s="208"/>
      <c r="R47" s="150"/>
      <c r="S47" s="150"/>
      <c r="AD47" s="1"/>
      <c r="AE47" s="1"/>
      <c r="AF47" s="1"/>
      <c r="AG47" s="1"/>
      <c r="AH47" s="1"/>
      <c r="AI47" s="1"/>
      <c r="AJ47" s="1"/>
      <c r="AK47" s="1"/>
      <c r="AL47" s="1"/>
      <c r="AM47" s="1"/>
      <c r="AN47" s="1"/>
      <c r="AO47" s="1"/>
      <c r="AP47" s="1"/>
      <c r="AQ47" s="1"/>
      <c r="AR47" s="1"/>
      <c r="AS47" s="1"/>
      <c r="AT47" s="1"/>
      <c r="AU47" s="1"/>
    </row>
    <row r="48" spans="1:47" ht="21" x14ac:dyDescent="0.25">
      <c r="A48" s="333" t="s">
        <v>2</v>
      </c>
      <c r="B48" s="334"/>
      <c r="C48" s="56" t="s">
        <v>14</v>
      </c>
      <c r="D48" s="183" t="s">
        <v>139</v>
      </c>
      <c r="E48" s="183" t="s">
        <v>139</v>
      </c>
      <c r="F48" s="174" t="s">
        <v>176</v>
      </c>
      <c r="G48" s="216" t="s">
        <v>139</v>
      </c>
      <c r="H48" s="174" t="s">
        <v>176</v>
      </c>
      <c r="I48" s="216" t="s">
        <v>139</v>
      </c>
      <c r="J48" s="189" t="s">
        <v>176</v>
      </c>
      <c r="K48" s="189" t="s">
        <v>176</v>
      </c>
      <c r="L48" s="189" t="s">
        <v>176</v>
      </c>
      <c r="M48" s="189" t="s">
        <v>176</v>
      </c>
      <c r="N48" s="3" t="s">
        <v>139</v>
      </c>
      <c r="O48" s="28" t="s">
        <v>139</v>
      </c>
      <c r="P48" s="195" t="s">
        <v>177</v>
      </c>
      <c r="Q48" s="247" t="s">
        <v>193</v>
      </c>
      <c r="R48" s="150"/>
      <c r="S48" s="150"/>
      <c r="AD48" s="1"/>
      <c r="AE48" s="1"/>
      <c r="AF48" s="1"/>
      <c r="AG48" s="1"/>
      <c r="AH48" s="1"/>
      <c r="AI48" s="1"/>
      <c r="AJ48" s="1"/>
      <c r="AK48" s="1"/>
      <c r="AL48" s="1"/>
      <c r="AM48" s="1"/>
      <c r="AN48" s="1"/>
      <c r="AO48" s="1"/>
      <c r="AP48" s="1"/>
      <c r="AQ48" s="1"/>
      <c r="AR48" s="1"/>
      <c r="AS48" s="1"/>
      <c r="AT48" s="1"/>
      <c r="AU48" s="1"/>
    </row>
    <row r="49" spans="1:47" s="1" customFormat="1" ht="21" x14ac:dyDescent="0.25">
      <c r="A49" s="333"/>
      <c r="B49" s="334"/>
      <c r="C49" s="62" t="s">
        <v>30</v>
      </c>
      <c r="D49" s="183" t="s">
        <v>139</v>
      </c>
      <c r="E49" s="183" t="s">
        <v>139</v>
      </c>
      <c r="F49" s="172" t="s">
        <v>176</v>
      </c>
      <c r="G49" s="216" t="s">
        <v>139</v>
      </c>
      <c r="H49" s="174" t="s">
        <v>176</v>
      </c>
      <c r="I49" s="216" t="s">
        <v>139</v>
      </c>
      <c r="J49" s="189" t="s">
        <v>176</v>
      </c>
      <c r="K49" s="189" t="s">
        <v>176</v>
      </c>
      <c r="L49" s="189" t="s">
        <v>176</v>
      </c>
      <c r="M49" s="189" t="s">
        <v>176</v>
      </c>
      <c r="N49" s="3" t="s">
        <v>139</v>
      </c>
      <c r="O49" s="255" t="s">
        <v>139</v>
      </c>
      <c r="P49" s="195" t="s">
        <v>262</v>
      </c>
      <c r="Q49" s="262" t="s">
        <v>193</v>
      </c>
      <c r="R49" s="150"/>
      <c r="S49" s="150"/>
    </row>
    <row r="50" spans="1:47" s="1" customFormat="1" ht="21" x14ac:dyDescent="0.35">
      <c r="A50" s="333"/>
      <c r="B50" s="334"/>
      <c r="C50" s="176" t="s">
        <v>31</v>
      </c>
      <c r="D50" s="183" t="s">
        <v>139</v>
      </c>
      <c r="E50" s="183" t="s">
        <v>139</v>
      </c>
      <c r="F50" s="174" t="s">
        <v>176</v>
      </c>
      <c r="G50" s="216" t="s">
        <v>139</v>
      </c>
      <c r="H50" s="174" t="s">
        <v>176</v>
      </c>
      <c r="I50" s="216" t="s">
        <v>139</v>
      </c>
      <c r="J50" s="189" t="s">
        <v>176</v>
      </c>
      <c r="K50" s="189" t="s">
        <v>176</v>
      </c>
      <c r="L50" s="189" t="s">
        <v>176</v>
      </c>
      <c r="M50" s="189" t="s">
        <v>176</v>
      </c>
      <c r="N50" s="3" t="s">
        <v>139</v>
      </c>
      <c r="O50" s="255" t="s">
        <v>139</v>
      </c>
      <c r="P50" s="195" t="s">
        <v>339</v>
      </c>
      <c r="Q50" s="247" t="s">
        <v>24</v>
      </c>
      <c r="R50" s="150"/>
      <c r="S50" s="150"/>
    </row>
    <row r="51" spans="1:47" s="1" customFormat="1" ht="21" customHeight="1" x14ac:dyDescent="0.35">
      <c r="A51" s="333"/>
      <c r="B51" s="334"/>
      <c r="C51" s="175"/>
      <c r="D51" s="185"/>
      <c r="E51" s="185"/>
      <c r="F51" s="185"/>
      <c r="G51" s="185"/>
      <c r="H51" s="185"/>
      <c r="I51" s="185"/>
      <c r="J51" s="39"/>
      <c r="K51" s="196"/>
      <c r="L51" s="39"/>
      <c r="M51" s="39"/>
      <c r="N51" s="197"/>
      <c r="O51" s="197"/>
      <c r="P51" s="148"/>
      <c r="Q51" s="147"/>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ht="21.75" thickBot="1" x14ac:dyDescent="0.3">
      <c r="A53" s="1"/>
      <c r="B53" s="1"/>
      <c r="C53" s="4"/>
      <c r="D53" s="4"/>
      <c r="E53" s="4"/>
      <c r="F53" s="6"/>
      <c r="G53" s="15"/>
      <c r="H53" s="4"/>
      <c r="I53" s="6"/>
      <c r="J53" s="4"/>
      <c r="K53" s="15"/>
      <c r="L53" s="4"/>
      <c r="M53" s="4"/>
      <c r="N53" s="5"/>
      <c r="O53" s="5"/>
      <c r="P53" s="15"/>
      <c r="R53" s="150"/>
      <c r="S53" s="150"/>
      <c r="AD53" s="1"/>
      <c r="AE53" s="1"/>
      <c r="AF53" s="1"/>
      <c r="AG53" s="1"/>
      <c r="AH53" s="1"/>
      <c r="AI53" s="1"/>
      <c r="AJ53" s="1"/>
      <c r="AK53" s="1"/>
      <c r="AL53" s="1"/>
      <c r="AM53" s="1"/>
      <c r="AN53" s="1"/>
      <c r="AO53" s="1"/>
      <c r="AP53" s="1"/>
      <c r="AQ53" s="1"/>
      <c r="AR53" s="1"/>
      <c r="AS53" s="1"/>
      <c r="AT53" s="1"/>
      <c r="AU53" s="1"/>
    </row>
    <row r="54" spans="1:47" ht="143.25" customHeight="1" thickBot="1" x14ac:dyDescent="0.3">
      <c r="A54" s="335" t="s">
        <v>86</v>
      </c>
      <c r="B54" s="336"/>
      <c r="C54" s="336"/>
      <c r="D54" s="337" t="s">
        <v>325</v>
      </c>
      <c r="E54" s="336"/>
      <c r="F54" s="336"/>
      <c r="G54" s="336"/>
      <c r="H54" s="336"/>
      <c r="I54" s="338"/>
      <c r="J54" s="117"/>
      <c r="K54" s="105"/>
      <c r="L54" s="223"/>
      <c r="M54" s="233"/>
      <c r="N54" s="31"/>
      <c r="O54" s="31"/>
      <c r="P54" s="31"/>
      <c r="Q54" s="31"/>
      <c r="R54" s="325"/>
      <c r="S54" s="325"/>
      <c r="AD54" s="1"/>
      <c r="AE54" s="1"/>
      <c r="AF54" s="1"/>
      <c r="AG54" s="1"/>
      <c r="AH54" s="1"/>
      <c r="AI54" s="1"/>
      <c r="AJ54" s="1"/>
      <c r="AK54" s="1"/>
      <c r="AL54" s="1"/>
      <c r="AM54" s="1"/>
      <c r="AN54" s="1"/>
      <c r="AO54" s="1"/>
      <c r="AP54" s="1"/>
      <c r="AQ54" s="1"/>
      <c r="AR54" s="1"/>
      <c r="AS54" s="1"/>
      <c r="AT54" s="1"/>
      <c r="AU54" s="1"/>
    </row>
    <row r="55" spans="1:47" ht="23.25" hidden="1" x14ac:dyDescent="0.35">
      <c r="A55" s="18"/>
      <c r="B55" s="19"/>
      <c r="C55" s="6"/>
      <c r="D55" s="6"/>
      <c r="E55" s="6"/>
      <c r="F55" s="5"/>
      <c r="G55" s="114"/>
      <c r="H55" s="6"/>
      <c r="I55" s="5"/>
      <c r="J55" s="6"/>
      <c r="K55" s="5"/>
      <c r="L55" s="6"/>
      <c r="M55" s="6"/>
      <c r="N55" s="5"/>
      <c r="O55" s="5"/>
      <c r="P55" s="5"/>
      <c r="R55" s="150"/>
      <c r="S55" s="150"/>
      <c r="AD55" s="1"/>
      <c r="AE55" s="1"/>
      <c r="AF55" s="1"/>
      <c r="AG55" s="1"/>
      <c r="AH55" s="1"/>
      <c r="AI55" s="1"/>
      <c r="AJ55" s="1"/>
      <c r="AK55" s="1"/>
      <c r="AL55" s="1"/>
      <c r="AM55" s="1"/>
      <c r="AN55" s="1"/>
      <c r="AO55" s="1"/>
      <c r="AP55" s="1"/>
      <c r="AQ55" s="1"/>
      <c r="AR55" s="1"/>
      <c r="AS55" s="1"/>
      <c r="AT55" s="1"/>
      <c r="AU55" s="1"/>
    </row>
    <row r="56" spans="1:47" ht="21" hidden="1" x14ac:dyDescent="0.25">
      <c r="A56" s="1"/>
      <c r="B56" s="1"/>
      <c r="C56" s="16"/>
      <c r="D56" s="69" t="s">
        <v>39</v>
      </c>
      <c r="E56" s="16"/>
      <c r="F56" s="7"/>
      <c r="G56" s="115"/>
      <c r="H56" s="16"/>
      <c r="I56" s="7"/>
      <c r="J56" s="16"/>
      <c r="L56" s="16"/>
      <c r="M56" s="16"/>
      <c r="N56" s="5"/>
      <c r="O56" s="5"/>
      <c r="P56" s="16"/>
      <c r="R56" s="150"/>
      <c r="S56" s="150"/>
      <c r="AD56" s="1"/>
      <c r="AE56" s="1"/>
      <c r="AF56" s="1"/>
      <c r="AG56" s="1"/>
      <c r="AH56" s="1"/>
      <c r="AI56" s="1"/>
      <c r="AJ56" s="1"/>
      <c r="AK56" s="1"/>
      <c r="AL56" s="1"/>
      <c r="AM56" s="1"/>
      <c r="AN56" s="1"/>
      <c r="AO56" s="1"/>
      <c r="AP56" s="1"/>
      <c r="AQ56" s="1"/>
      <c r="AR56" s="1"/>
      <c r="AS56" s="1"/>
      <c r="AT56" s="1"/>
      <c r="AU56" s="1"/>
    </row>
    <row r="57" spans="1:47" ht="21" hidden="1" customHeight="1" thickBot="1" x14ac:dyDescent="0.3">
      <c r="A57" s="326" t="s">
        <v>32</v>
      </c>
      <c r="B57" s="327"/>
      <c r="C57" s="41" t="s">
        <v>11</v>
      </c>
      <c r="D57" s="13" t="s">
        <v>63</v>
      </c>
      <c r="E57" s="13" t="s">
        <v>63</v>
      </c>
      <c r="F57" s="138" t="s">
        <v>63</v>
      </c>
      <c r="G57" s="42"/>
      <c r="H57" s="138" t="s">
        <v>63</v>
      </c>
      <c r="I57" s="44"/>
      <c r="J57" s="13"/>
      <c r="K57" s="75"/>
      <c r="L57" s="13"/>
      <c r="M57" s="13"/>
      <c r="N57" s="14"/>
      <c r="O57" s="29"/>
      <c r="Q57" s="6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c r="B58" s="327"/>
      <c r="C58" s="58" t="s">
        <v>5</v>
      </c>
      <c r="D58" s="37"/>
      <c r="E58" s="37"/>
      <c r="F58" s="73"/>
      <c r="G58" s="43"/>
      <c r="H58" s="138"/>
      <c r="I58" s="112"/>
      <c r="J58" s="37"/>
      <c r="K58" s="76"/>
      <c r="L58" s="37"/>
      <c r="M58" s="37"/>
      <c r="N58" s="20"/>
      <c r="O58" s="30"/>
      <c r="P58" s="2"/>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6</v>
      </c>
      <c r="D59" s="12"/>
      <c r="E59" s="12"/>
      <c r="F59" s="138"/>
      <c r="G59" s="42"/>
      <c r="H59" s="138"/>
      <c r="I59" s="113"/>
      <c r="J59" s="12"/>
      <c r="K59" s="75"/>
      <c r="L59" s="12"/>
      <c r="M59" s="12"/>
      <c r="N59" s="14"/>
      <c r="O59" s="29"/>
      <c r="P59" s="17"/>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3">
      <c r="A60" s="326"/>
      <c r="B60" s="327"/>
      <c r="C60" s="41" t="s">
        <v>16</v>
      </c>
      <c r="D60" s="38"/>
      <c r="E60" s="38"/>
      <c r="F60" s="138"/>
      <c r="G60" s="43"/>
      <c r="H60" s="138"/>
      <c r="I60" s="44"/>
      <c r="J60" s="38"/>
      <c r="K60" s="75"/>
      <c r="L60" s="38"/>
      <c r="M60" s="38"/>
      <c r="N60" s="14"/>
      <c r="O60" s="14"/>
      <c r="P60" s="149"/>
      <c r="Q60" s="147"/>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60" t="s">
        <v>15</v>
      </c>
      <c r="D61" s="23"/>
      <c r="E61" s="23"/>
      <c r="F61" s="138"/>
      <c r="G61" s="42"/>
      <c r="H61" s="138"/>
      <c r="I61" s="44"/>
      <c r="J61" s="23"/>
      <c r="K61" s="75"/>
      <c r="L61" s="23"/>
      <c r="M61" s="23"/>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57"/>
      <c r="D62" s="24"/>
      <c r="E62" s="24"/>
      <c r="F62" s="73"/>
      <c r="G62" s="42"/>
      <c r="H62" s="138"/>
      <c r="I62" s="44"/>
      <c r="J62" s="24"/>
      <c r="K62" s="76"/>
      <c r="L62" s="24"/>
      <c r="M62" s="24"/>
      <c r="N62" s="14"/>
      <c r="O62" s="29"/>
      <c r="P62" s="149"/>
      <c r="Q62" s="147"/>
      <c r="R62" s="150"/>
      <c r="S62" s="150"/>
      <c r="AD62" s="1"/>
      <c r="AE62" s="1"/>
      <c r="AF62" s="1"/>
      <c r="AG62" s="1"/>
      <c r="AH62" s="1"/>
      <c r="AI62" s="1"/>
      <c r="AJ62" s="1"/>
      <c r="AK62" s="1"/>
      <c r="AL62" s="1"/>
      <c r="AM62" s="1"/>
      <c r="AN62" s="1"/>
      <c r="AO62" s="1"/>
      <c r="AP62" s="1"/>
      <c r="AQ62" s="1"/>
      <c r="AR62" s="1"/>
      <c r="AS62" s="1"/>
      <c r="AT62" s="1"/>
      <c r="AU62" s="1"/>
    </row>
    <row r="63" spans="1:47" ht="21.75" hidden="1" thickBot="1" x14ac:dyDescent="0.3">
      <c r="A63" s="21"/>
      <c r="B63" s="21"/>
      <c r="C63" s="22"/>
      <c r="D63" s="6"/>
      <c r="E63" s="6"/>
      <c r="F63" s="6"/>
      <c r="G63" s="22"/>
      <c r="H63" s="22"/>
      <c r="I63" s="22"/>
      <c r="J63" s="22"/>
      <c r="K63" s="22"/>
      <c r="L63" s="22"/>
      <c r="M63" s="6"/>
      <c r="N63" s="15"/>
      <c r="O63" s="15"/>
      <c r="P63" s="142" t="s">
        <v>64</v>
      </c>
      <c r="R63" s="150"/>
      <c r="S63" s="150"/>
      <c r="AD63" s="1"/>
      <c r="AE63" s="1"/>
      <c r="AF63" s="1"/>
      <c r="AG63" s="1"/>
      <c r="AH63" s="1"/>
      <c r="AI63" s="1"/>
      <c r="AJ63" s="1"/>
      <c r="AK63" s="1"/>
      <c r="AL63" s="1"/>
      <c r="AM63" s="1"/>
      <c r="AN63" s="1"/>
      <c r="AO63" s="1"/>
      <c r="AP63" s="1"/>
      <c r="AQ63" s="1"/>
      <c r="AR63" s="1"/>
      <c r="AS63" s="1"/>
      <c r="AT63" s="1"/>
      <c r="AU63" s="1"/>
    </row>
    <row r="64" spans="1:47" ht="60" hidden="1" customHeight="1" x14ac:dyDescent="0.35">
      <c r="A64" s="335" t="s">
        <v>29</v>
      </c>
      <c r="B64" s="336"/>
      <c r="C64" s="336"/>
      <c r="D64" s="117" t="s">
        <v>65</v>
      </c>
      <c r="E64" s="117"/>
      <c r="F64" s="105"/>
      <c r="G64" s="107"/>
      <c r="H64" s="223"/>
      <c r="I64" s="106"/>
      <c r="J64" s="117"/>
      <c r="K64" s="105"/>
      <c r="L64" s="223"/>
      <c r="M64" s="233"/>
      <c r="N64" s="32"/>
      <c r="O64" s="31"/>
      <c r="P64" s="31"/>
      <c r="Q64" s="31"/>
      <c r="R64" s="150"/>
      <c r="S64" s="150"/>
      <c r="AD64" s="1"/>
      <c r="AE64" s="1"/>
      <c r="AF64" s="1"/>
      <c r="AG64" s="1"/>
      <c r="AH64" s="1"/>
      <c r="AI64" s="1"/>
      <c r="AJ64" s="1"/>
      <c r="AK64" s="1"/>
      <c r="AL64" s="1"/>
      <c r="AM64" s="1"/>
      <c r="AN64" s="1"/>
      <c r="AO64" s="1"/>
      <c r="AP64" s="1"/>
      <c r="AQ64" s="1"/>
      <c r="AR64" s="1"/>
      <c r="AS64" s="1"/>
      <c r="AT64" s="1"/>
      <c r="AU64" s="1"/>
    </row>
    <row r="65" spans="1:19" s="1" customFormat="1" x14ac:dyDescent="0.25">
      <c r="R65" s="150"/>
      <c r="S65" s="150"/>
    </row>
    <row r="66" spans="1:19" s="1" customFormat="1" ht="23.25" x14ac:dyDescent="0.35">
      <c r="A66" s="209" t="s">
        <v>20</v>
      </c>
      <c r="B66" s="210"/>
    </row>
    <row r="67" spans="1:19" s="1" customFormat="1" ht="21" x14ac:dyDescent="0.35">
      <c r="A67" s="211"/>
      <c r="B67" s="210" t="s">
        <v>21</v>
      </c>
    </row>
    <row r="68" spans="1:19" s="1" customFormat="1" ht="21" x14ac:dyDescent="0.35">
      <c r="A68" s="211"/>
      <c r="B68" s="210" t="s">
        <v>22</v>
      </c>
    </row>
    <row r="69" spans="1:19" s="1" customFormat="1" ht="21" x14ac:dyDescent="0.35">
      <c r="A69" s="211"/>
      <c r="B69" s="210" t="s">
        <v>23</v>
      </c>
    </row>
    <row r="70" spans="1:19" s="1" customFormat="1" ht="21" x14ac:dyDescent="0.35">
      <c r="A70" s="211"/>
      <c r="B70" s="210" t="s">
        <v>24</v>
      </c>
    </row>
    <row r="71" spans="1:19" s="1" customFormat="1" ht="21" x14ac:dyDescent="0.35">
      <c r="A71" s="211"/>
      <c r="B71" s="210" t="s">
        <v>25</v>
      </c>
    </row>
    <row r="72" spans="1:19" s="1" customFormat="1" ht="21" x14ac:dyDescent="0.35">
      <c r="A72" s="211"/>
      <c r="B72" s="210" t="s">
        <v>26</v>
      </c>
    </row>
    <row r="73" spans="1:19" s="1" customFormat="1" ht="21" x14ac:dyDescent="0.35">
      <c r="A73" s="211"/>
      <c r="B73" s="210" t="s">
        <v>27</v>
      </c>
    </row>
    <row r="74" spans="1:19" s="1" customFormat="1" ht="21" x14ac:dyDescent="0.35">
      <c r="A74" s="211"/>
      <c r="B74" s="210" t="s">
        <v>24</v>
      </c>
    </row>
    <row r="75" spans="1:19" s="1" customFormat="1" ht="21" x14ac:dyDescent="0.35">
      <c r="A75" s="211"/>
      <c r="B75" s="210" t="s">
        <v>25</v>
      </c>
    </row>
    <row r="76" spans="1:19" s="1" customFormat="1" ht="21" x14ac:dyDescent="0.35">
      <c r="A76" s="211"/>
      <c r="B76" s="210" t="s">
        <v>26</v>
      </c>
    </row>
    <row r="77" spans="1:19" s="1" customFormat="1" ht="21" x14ac:dyDescent="0.35">
      <c r="A77" s="211"/>
      <c r="B77" s="210" t="s">
        <v>27</v>
      </c>
    </row>
    <row r="78" spans="1:19" s="1" customFormat="1" ht="21" x14ac:dyDescent="0.35">
      <c r="B78" s="72"/>
    </row>
  </sheetData>
  <mergeCells count="30">
    <mergeCell ref="A64:C64"/>
    <mergeCell ref="A40:B45"/>
    <mergeCell ref="A48:B52"/>
    <mergeCell ref="A54:C54"/>
    <mergeCell ref="D54:I54"/>
    <mergeCell ref="R54:S54"/>
    <mergeCell ref="A57:B62"/>
    <mergeCell ref="A26:B26"/>
    <mergeCell ref="R27:S27"/>
    <mergeCell ref="A28:B30"/>
    <mergeCell ref="R29:S29"/>
    <mergeCell ref="R32:S32"/>
    <mergeCell ref="A33:B37"/>
    <mergeCell ref="O34:O36"/>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U78"/>
  <sheetViews>
    <sheetView zoomScale="60" zoomScaleNormal="60" workbookViewId="0">
      <pane xSplit="2" ySplit="2" topLeftCell="C9" activePane="bottomRight" state="frozen"/>
      <selection pane="topRight" activeCell="C1" sqref="C1"/>
      <selection pane="bottomLeft" activeCell="A3" sqref="A3"/>
      <selection pane="bottomRight" activeCell="F13" sqref="F13"/>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93</v>
      </c>
      <c r="B1" s="108"/>
      <c r="C1" s="108"/>
      <c r="D1" s="109"/>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14164</v>
      </c>
      <c r="D4" s="314"/>
      <c r="E4" s="314"/>
      <c r="F4" s="314"/>
      <c r="G4" s="314"/>
      <c r="H4" s="314"/>
      <c r="I4" s="314"/>
      <c r="J4" s="314"/>
      <c r="K4" s="314"/>
      <c r="L4" s="314"/>
      <c r="M4" s="314"/>
    </row>
    <row r="5" spans="1:47" s="1" customFormat="1" ht="26.25" x14ac:dyDescent="0.25">
      <c r="A5" s="324" t="s">
        <v>105</v>
      </c>
      <c r="B5" s="324"/>
      <c r="C5" s="212">
        <f>C4*1</f>
        <v>14164</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100">
        <f>(D8/$C$4)*100</f>
        <v>0.22592487997740751</v>
      </c>
      <c r="E7" s="100">
        <f t="shared" ref="E7:I7" si="0">(E8/$C$4)*100</f>
        <v>17.558599265744139</v>
      </c>
      <c r="F7" s="100">
        <f t="shared" si="0"/>
        <v>4.3984750070601528</v>
      </c>
      <c r="G7" s="87">
        <f>(G8/$C$4)*100</f>
        <v>0</v>
      </c>
      <c r="H7" s="100">
        <f>(H8/$C$4)*100</f>
        <v>20.213216605478678</v>
      </c>
      <c r="I7" s="87">
        <f t="shared" si="0"/>
        <v>16.464275628353573</v>
      </c>
      <c r="J7" s="90">
        <v>16.899999999999999</v>
      </c>
      <c r="K7" s="90">
        <v>79.599999999999994</v>
      </c>
      <c r="L7" s="90">
        <v>3.5</v>
      </c>
      <c r="M7" s="87">
        <f t="shared" ref="M7" si="1">(M8/$C$4)*100</f>
        <v>0.81191753741880823</v>
      </c>
      <c r="N7" s="71"/>
    </row>
    <row r="8" spans="1:47" s="1" customFormat="1" ht="26.25" customHeight="1" x14ac:dyDescent="0.25">
      <c r="A8" s="128"/>
      <c r="B8" s="123" t="s">
        <v>49</v>
      </c>
      <c r="C8" s="73"/>
      <c r="D8" s="50">
        <v>32</v>
      </c>
      <c r="E8" s="50">
        <v>2487</v>
      </c>
      <c r="F8" s="50">
        <v>623</v>
      </c>
      <c r="G8" s="50">
        <v>0</v>
      </c>
      <c r="H8" s="50">
        <v>2863</v>
      </c>
      <c r="I8" s="50">
        <v>2332</v>
      </c>
      <c r="J8" s="91">
        <f>($H$8/100)*J7</f>
        <v>483.84699999999992</v>
      </c>
      <c r="K8" s="91">
        <f>($H$8/100)*K7</f>
        <v>2278.9479999999999</v>
      </c>
      <c r="L8" s="91">
        <f>($H$8/100)*L7</f>
        <v>100.205</v>
      </c>
      <c r="M8" s="50">
        <v>115</v>
      </c>
      <c r="N8" s="94" t="s">
        <v>122</v>
      </c>
    </row>
    <row r="9" spans="1:47" s="1" customFormat="1" ht="26.25" customHeight="1" x14ac:dyDescent="0.25">
      <c r="A9" s="124" t="s">
        <v>52</v>
      </c>
      <c r="B9" s="122" t="s">
        <v>50</v>
      </c>
      <c r="C9" s="73"/>
      <c r="D9" s="225">
        <v>81.974000000000004</v>
      </c>
      <c r="E9" s="225">
        <v>3585.7719999999999</v>
      </c>
      <c r="F9" s="225">
        <v>604.22500000000002</v>
      </c>
      <c r="G9" s="225">
        <v>1.2999999999999999E-2</v>
      </c>
      <c r="H9" s="225">
        <v>2948.1210000000001</v>
      </c>
      <c r="I9" s="225">
        <v>2069.4810000000002</v>
      </c>
      <c r="J9" s="91"/>
      <c r="K9" s="91"/>
      <c r="L9" s="91"/>
      <c r="M9" s="87">
        <v>19.931000000000001</v>
      </c>
      <c r="N9" s="139">
        <f>SUM(D9:I9)</f>
        <v>9289.5860000000011</v>
      </c>
      <c r="O9" s="1" t="s">
        <v>110</v>
      </c>
    </row>
    <row r="10" spans="1:47" s="1" customFormat="1" ht="26.25" customHeight="1" x14ac:dyDescent="0.25">
      <c r="A10" s="128"/>
      <c r="B10" s="123" t="s">
        <v>51</v>
      </c>
      <c r="C10" s="73"/>
      <c r="D10" s="88">
        <f>($C$5/100)*D7</f>
        <v>31.999999999999996</v>
      </c>
      <c r="E10" s="88">
        <f t="shared" ref="E10:I10" si="2">($C$5/100)*E7</f>
        <v>2486.9999999999995</v>
      </c>
      <c r="F10" s="88">
        <f t="shared" si="2"/>
        <v>623</v>
      </c>
      <c r="G10" s="88">
        <f>($C$5/100)*G7</f>
        <v>0</v>
      </c>
      <c r="H10" s="88">
        <f>($C$5/100)*H7</f>
        <v>2862.9999999999995</v>
      </c>
      <c r="I10" s="88">
        <f t="shared" si="2"/>
        <v>2332</v>
      </c>
      <c r="J10" s="92">
        <f>($H$10/100)*J7</f>
        <v>483.84699999999987</v>
      </c>
      <c r="K10" s="92">
        <f>($H$10/100)*K7</f>
        <v>2278.9479999999994</v>
      </c>
      <c r="L10" s="92">
        <f>($H$10/100)*L7</f>
        <v>100.20499999999998</v>
      </c>
      <c r="M10" s="88">
        <f t="shared" ref="M10" si="3">($C$5/100)*M7</f>
        <v>114.99999999999999</v>
      </c>
      <c r="N10" s="94"/>
    </row>
    <row r="11" spans="1:47" s="1" customFormat="1" ht="26.25" customHeight="1" x14ac:dyDescent="0.25">
      <c r="A11" s="124" t="s">
        <v>53</v>
      </c>
      <c r="B11" s="122" t="s">
        <v>56</v>
      </c>
      <c r="C11" s="73"/>
      <c r="D11" s="238">
        <v>31</v>
      </c>
      <c r="E11" s="238">
        <v>1925</v>
      </c>
      <c r="F11" s="51">
        <v>508</v>
      </c>
      <c r="G11" s="51">
        <v>0</v>
      </c>
      <c r="H11" s="238">
        <v>2385</v>
      </c>
      <c r="I11" s="225">
        <v>1340</v>
      </c>
      <c r="J11" s="237">
        <v>5</v>
      </c>
      <c r="K11" s="93">
        <v>5026</v>
      </c>
      <c r="L11" s="237">
        <v>2</v>
      </c>
      <c r="M11" s="225">
        <v>1</v>
      </c>
      <c r="N11" s="94"/>
    </row>
    <row r="12" spans="1:47" s="1" customFormat="1" ht="26.25" customHeight="1" x14ac:dyDescent="0.25">
      <c r="A12" s="124"/>
      <c r="B12" s="122" t="s">
        <v>62</v>
      </c>
      <c r="C12" s="73"/>
      <c r="D12" s="238">
        <v>13</v>
      </c>
      <c r="E12" s="238">
        <v>480</v>
      </c>
      <c r="F12" s="51">
        <v>162</v>
      </c>
      <c r="G12" s="51">
        <v>0</v>
      </c>
      <c r="H12" s="238">
        <v>262</v>
      </c>
      <c r="I12" s="225">
        <v>61</v>
      </c>
      <c r="J12" s="237"/>
      <c r="K12" s="93"/>
      <c r="L12" s="237"/>
      <c r="M12" s="225">
        <v>0</v>
      </c>
      <c r="N12" s="94"/>
    </row>
    <row r="13" spans="1:47" s="1" customFormat="1" ht="26.25" customHeight="1" x14ac:dyDescent="0.25">
      <c r="B13" s="122" t="s">
        <v>57</v>
      </c>
      <c r="C13" s="73"/>
      <c r="D13" s="140">
        <f>D12/D14</f>
        <v>0.29545454545454547</v>
      </c>
      <c r="E13" s="140">
        <f>E12/E14</f>
        <v>0.1995841995841996</v>
      </c>
      <c r="F13" s="140">
        <f t="shared" ref="F13:I13" si="4">F12/F14</f>
        <v>0.2417910447761194</v>
      </c>
      <c r="G13" s="140"/>
      <c r="H13" s="140">
        <f t="shared" si="4"/>
        <v>9.8979977332829622E-2</v>
      </c>
      <c r="I13" s="140">
        <f t="shared" si="4"/>
        <v>4.3540328336902211E-2</v>
      </c>
      <c r="J13" s="90">
        <v>30.61</v>
      </c>
      <c r="K13" s="93">
        <v>33.07</v>
      </c>
      <c r="L13" s="90">
        <v>455.3</v>
      </c>
      <c r="M13" s="140">
        <f t="shared" ref="M13" si="5">M12/M14</f>
        <v>0</v>
      </c>
      <c r="N13" s="94"/>
    </row>
    <row r="14" spans="1:47" s="1" customFormat="1" ht="26.25" x14ac:dyDescent="0.25">
      <c r="A14" s="46"/>
      <c r="B14" s="122" t="s">
        <v>54</v>
      </c>
      <c r="C14" s="126">
        <f>SUM(D14:I14)</f>
        <v>7167</v>
      </c>
      <c r="D14" s="65">
        <f>D12+D11</f>
        <v>44</v>
      </c>
      <c r="E14" s="65">
        <f t="shared" ref="E14:I14" si="6">E12+E11</f>
        <v>2405</v>
      </c>
      <c r="F14" s="97">
        <f t="shared" si="6"/>
        <v>670</v>
      </c>
      <c r="G14" s="97">
        <f t="shared" si="6"/>
        <v>0</v>
      </c>
      <c r="H14" s="97">
        <f t="shared" si="6"/>
        <v>2647</v>
      </c>
      <c r="I14" s="97">
        <f t="shared" si="6"/>
        <v>1401</v>
      </c>
      <c r="J14" s="98">
        <f t="shared" ref="J14:L14" si="7">(J11/(100-J13))*100</f>
        <v>7.2056492289955321</v>
      </c>
      <c r="K14" s="98">
        <f t="shared" si="7"/>
        <v>7509.3381144479299</v>
      </c>
      <c r="L14" s="98">
        <f t="shared" si="7"/>
        <v>-0.56290458767238949</v>
      </c>
      <c r="M14" s="97">
        <f t="shared" ref="M14" si="8">M12+M11</f>
        <v>1</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f t="shared" ref="D16:H16" si="9">D11/D8</f>
        <v>0.96875</v>
      </c>
      <c r="E16" s="127">
        <f t="shared" si="9"/>
        <v>0.7740249296340973</v>
      </c>
      <c r="F16" s="136">
        <f t="shared" si="9"/>
        <v>0.8154093097913323</v>
      </c>
      <c r="G16" s="136"/>
      <c r="H16" s="136">
        <f t="shared" si="9"/>
        <v>0.83304226336011178</v>
      </c>
      <c r="I16" s="136">
        <f t="shared" ref="I16" si="10">I11/I8</f>
        <v>0.57461406518010294</v>
      </c>
      <c r="J16" s="125">
        <f>J14/J8</f>
        <v>1.4892412744102027E-2</v>
      </c>
      <c r="K16" s="125">
        <f>K14/K8</f>
        <v>3.2950897143980162</v>
      </c>
      <c r="L16" s="125">
        <f>L14/L8</f>
        <v>-5.617529940346185E-3</v>
      </c>
      <c r="M16" s="136">
        <f t="shared" ref="M16" si="11">M11/M8</f>
        <v>8.6956521739130436E-3</v>
      </c>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f>D11/D9</f>
        <v>0.37816868763266398</v>
      </c>
      <c r="E17" s="127">
        <f t="shared" ref="E17:H17" si="12">E11/E9</f>
        <v>0.53684394880656106</v>
      </c>
      <c r="F17" s="127">
        <f t="shared" si="12"/>
        <v>0.84074641069138145</v>
      </c>
      <c r="G17" s="127">
        <f>G11/G9</f>
        <v>0</v>
      </c>
      <c r="H17" s="127">
        <f t="shared" si="12"/>
        <v>0.80898986167799758</v>
      </c>
      <c r="I17" s="127">
        <f t="shared" ref="I17" si="13">I11/I9</f>
        <v>0.6475053407110285</v>
      </c>
      <c r="J17" s="95"/>
      <c r="K17" s="96"/>
      <c r="L17" s="95"/>
      <c r="M17" s="127">
        <f t="shared" ref="M17" si="14">M11/M9</f>
        <v>5.0173097185289242E-2</v>
      </c>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f>D14/D8</f>
        <v>1.375</v>
      </c>
      <c r="E18" s="133">
        <f t="shared" ref="E18:H18" si="15">E14/E8</f>
        <v>0.96702854845195019</v>
      </c>
      <c r="F18" s="133">
        <f t="shared" si="15"/>
        <v>1.0754414125200642</v>
      </c>
      <c r="G18" s="133"/>
      <c r="H18" s="133">
        <f t="shared" si="15"/>
        <v>0.92455466294097099</v>
      </c>
      <c r="I18" s="133">
        <f t="shared" ref="I18" si="16">I14/I8</f>
        <v>0.60077186963979412</v>
      </c>
      <c r="J18" s="95"/>
      <c r="K18" s="96"/>
      <c r="L18" s="95"/>
      <c r="M18" s="133">
        <f t="shared" ref="M18" si="17">M14/M8</f>
        <v>8.6956521739130436E-3</v>
      </c>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f>D14/D9</f>
        <v>0.53675555663991015</v>
      </c>
      <c r="E19" s="129">
        <f t="shared" ref="E19:H19" si="18">E14/E9</f>
        <v>0.67070633604144381</v>
      </c>
      <c r="F19" s="129">
        <f t="shared" si="18"/>
        <v>1.1088584550457197</v>
      </c>
      <c r="G19" s="129">
        <f t="shared" si="18"/>
        <v>0</v>
      </c>
      <c r="H19" s="129">
        <f t="shared" si="18"/>
        <v>0.89786002677637722</v>
      </c>
      <c r="I19" s="129">
        <f t="shared" ref="I19" si="19">I14/I9</f>
        <v>0.67698133010160511</v>
      </c>
      <c r="J19" s="95"/>
      <c r="K19" s="96"/>
      <c r="L19" s="95"/>
      <c r="M19" s="129">
        <f t="shared" ref="M19" si="20">M14/M9</f>
        <v>5.0173097185289242E-2</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f>D14/D10</f>
        <v>1.3750000000000002</v>
      </c>
      <c r="E20" s="190">
        <f>E14/E10</f>
        <v>0.9670285484519503</v>
      </c>
      <c r="F20" s="191">
        <f>F14/F10</f>
        <v>1.0754414125200642</v>
      </c>
      <c r="G20" s="191"/>
      <c r="H20" s="191">
        <f t="shared" ref="H20" si="21">H14/H10</f>
        <v>0.92455466294097111</v>
      </c>
      <c r="I20" s="191">
        <f t="shared" ref="I20" si="22">I14/I10</f>
        <v>0.60077186963979412</v>
      </c>
      <c r="J20" s="95"/>
      <c r="K20" s="96"/>
      <c r="L20" s="95"/>
      <c r="M20" s="191">
        <f t="shared" ref="M20" si="23">M14/M10</f>
        <v>8.6956521739130453E-3</v>
      </c>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53">
        <f t="shared" ref="D21:H21" si="24">D10-D14</f>
        <v>-12.000000000000004</v>
      </c>
      <c r="E21" s="192">
        <f t="shared" si="24"/>
        <v>81.999999999999545</v>
      </c>
      <c r="F21" s="153">
        <f t="shared" si="24"/>
        <v>-47</v>
      </c>
      <c r="G21" s="193">
        <f t="shared" si="24"/>
        <v>0</v>
      </c>
      <c r="H21" s="193">
        <f t="shared" si="24"/>
        <v>215.99999999999955</v>
      </c>
      <c r="I21" s="193">
        <f t="shared" ref="I21" si="25">I10-I14</f>
        <v>931</v>
      </c>
      <c r="J21" s="125"/>
      <c r="K21" s="125"/>
      <c r="L21" s="125"/>
      <c r="M21" s="193">
        <f t="shared" ref="M21" si="26">M10-M14</f>
        <v>113.99999999999999</v>
      </c>
      <c r="N21" s="1"/>
      <c r="O21" s="1"/>
      <c r="P21" s="1"/>
      <c r="AD21" s="1"/>
      <c r="AE21" s="1"/>
      <c r="AF21" s="1"/>
      <c r="AG21" s="1"/>
      <c r="AH21" s="1"/>
      <c r="AI21" s="1"/>
      <c r="AJ21" s="1"/>
      <c r="AK21" s="1"/>
      <c r="AL21" s="1"/>
      <c r="AM21" s="1"/>
      <c r="AN21" s="1"/>
      <c r="AO21" s="1"/>
      <c r="AP21" s="1"/>
      <c r="AQ21" s="1"/>
      <c r="AR21" s="1"/>
      <c r="AS21" s="1"/>
      <c r="AT21" s="1"/>
      <c r="AU21" s="1"/>
    </row>
    <row r="22" spans="1:47" ht="31.5" customHeight="1" x14ac:dyDescent="0.25">
      <c r="A22" s="315" t="s">
        <v>48</v>
      </c>
      <c r="B22" s="316"/>
      <c r="C22" s="317">
        <v>2</v>
      </c>
      <c r="D22" s="161" t="s">
        <v>145</v>
      </c>
      <c r="E22" s="182" t="s">
        <v>145</v>
      </c>
      <c r="F22" s="161" t="s">
        <v>145</v>
      </c>
      <c r="G22" s="213"/>
      <c r="H22" s="182" t="s">
        <v>145</v>
      </c>
      <c r="I22" s="182" t="s">
        <v>145</v>
      </c>
      <c r="J22" s="182" t="s">
        <v>145</v>
      </c>
      <c r="K22" s="182" t="s">
        <v>145</v>
      </c>
      <c r="L22" s="182" t="s">
        <v>145</v>
      </c>
      <c r="M22" s="182" t="s">
        <v>145</v>
      </c>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18"/>
      <c r="D23" s="75" t="s">
        <v>131</v>
      </c>
      <c r="E23" s="183" t="s">
        <v>168</v>
      </c>
      <c r="F23" s="162" t="s">
        <v>169</v>
      </c>
      <c r="G23" s="214"/>
      <c r="H23" s="183" t="s">
        <v>170</v>
      </c>
      <c r="I23" s="183" t="s">
        <v>136</v>
      </c>
      <c r="J23" s="157"/>
      <c r="K23" s="77"/>
      <c r="L23" s="77"/>
      <c r="M23" s="183" t="s">
        <v>138</v>
      </c>
      <c r="N23" s="155"/>
      <c r="O23" s="155"/>
      <c r="P23" s="155"/>
      <c r="Q23" s="156"/>
      <c r="R23" s="151"/>
      <c r="S23" s="151"/>
    </row>
    <row r="24" spans="1:47" s="71" customFormat="1" ht="27" thickBot="1" x14ac:dyDescent="0.45">
      <c r="A24" s="320" t="s">
        <v>76</v>
      </c>
      <c r="B24" s="321"/>
      <c r="C24" s="318"/>
      <c r="D24" s="75" t="s">
        <v>167</v>
      </c>
      <c r="E24" s="183" t="s">
        <v>129</v>
      </c>
      <c r="F24" s="162" t="s">
        <v>133</v>
      </c>
      <c r="G24" s="214"/>
      <c r="H24" s="183" t="s">
        <v>134</v>
      </c>
      <c r="I24" s="183" t="s">
        <v>171</v>
      </c>
      <c r="J24" s="152"/>
      <c r="K24" s="152"/>
      <c r="L24" s="152"/>
      <c r="M24" s="183"/>
      <c r="N24" s="155"/>
      <c r="O24" s="155"/>
      <c r="P24" s="155"/>
      <c r="Q24" s="156"/>
      <c r="R24" s="151"/>
      <c r="S24" s="151"/>
    </row>
    <row r="25" spans="1:47" s="71" customFormat="1" ht="27" thickBot="1" x14ac:dyDescent="0.45">
      <c r="A25" s="322" t="s">
        <v>75</v>
      </c>
      <c r="B25" s="323"/>
      <c r="C25" s="319"/>
      <c r="D25" s="163"/>
      <c r="E25" s="61" t="s">
        <v>130</v>
      </c>
      <c r="F25" s="234" t="s">
        <v>132</v>
      </c>
      <c r="G25" s="215"/>
      <c r="H25" s="61" t="s">
        <v>135</v>
      </c>
      <c r="I25" s="61" t="s">
        <v>137</v>
      </c>
      <c r="J25" s="152"/>
      <c r="K25" s="152"/>
      <c r="L25" s="152"/>
      <c r="M25" s="184"/>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173" t="s">
        <v>114</v>
      </c>
      <c r="E28" s="199" t="s">
        <v>114</v>
      </c>
      <c r="F28" s="172" t="s">
        <v>114</v>
      </c>
      <c r="G28" s="216" t="s">
        <v>139</v>
      </c>
      <c r="H28" s="185" t="s">
        <v>114</v>
      </c>
      <c r="I28" s="185" t="s">
        <v>114</v>
      </c>
      <c r="J28" s="34"/>
      <c r="K28" s="76"/>
      <c r="L28" s="34"/>
      <c r="M28" s="185" t="s">
        <v>114</v>
      </c>
      <c r="N28" s="348" t="s">
        <v>185</v>
      </c>
      <c r="O28" s="348" t="s">
        <v>139</v>
      </c>
      <c r="P28" s="339" t="s">
        <v>308</v>
      </c>
      <c r="Q28" s="256" t="s">
        <v>184</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173" t="s">
        <v>176</v>
      </c>
      <c r="E29" s="199" t="s">
        <v>176</v>
      </c>
      <c r="F29" s="172" t="s">
        <v>176</v>
      </c>
      <c r="G29" s="216" t="s">
        <v>139</v>
      </c>
      <c r="H29" s="185" t="s">
        <v>176</v>
      </c>
      <c r="I29" s="185" t="s">
        <v>176</v>
      </c>
      <c r="J29" s="39"/>
      <c r="K29" s="75"/>
      <c r="L29" s="39"/>
      <c r="M29" s="185" t="s">
        <v>176</v>
      </c>
      <c r="N29" s="349"/>
      <c r="O29" s="349"/>
      <c r="P29" s="341"/>
      <c r="Q29" s="240" t="s">
        <v>184</v>
      </c>
      <c r="R29" s="325"/>
      <c r="S29" s="325"/>
      <c r="AD29" s="1"/>
      <c r="AE29" s="1"/>
      <c r="AF29" s="1"/>
      <c r="AG29" s="1"/>
      <c r="AH29" s="1"/>
      <c r="AI29" s="1"/>
      <c r="AJ29" s="1"/>
      <c r="AK29" s="1"/>
      <c r="AL29" s="1"/>
      <c r="AM29" s="1"/>
      <c r="AN29" s="1"/>
      <c r="AO29" s="1"/>
      <c r="AP29" s="1"/>
      <c r="AQ29" s="1"/>
      <c r="AR29" s="1"/>
      <c r="AS29" s="1"/>
      <c r="AT29" s="1"/>
      <c r="AU29" s="1"/>
    </row>
    <row r="30" spans="1:47" ht="45" x14ac:dyDescent="0.25">
      <c r="A30" s="332"/>
      <c r="B30" s="331"/>
      <c r="C30" s="54" t="s">
        <v>70</v>
      </c>
      <c r="D30" s="219" t="s">
        <v>114</v>
      </c>
      <c r="E30" s="187" t="s">
        <v>114</v>
      </c>
      <c r="F30" s="172" t="s">
        <v>114</v>
      </c>
      <c r="G30" s="216" t="s">
        <v>139</v>
      </c>
      <c r="H30" s="185" t="s">
        <v>114</v>
      </c>
      <c r="I30" s="185" t="s">
        <v>114</v>
      </c>
      <c r="J30" s="34"/>
      <c r="K30" s="76"/>
      <c r="L30" s="34"/>
      <c r="M30" s="185" t="s">
        <v>114</v>
      </c>
      <c r="N30" s="3" t="s">
        <v>185</v>
      </c>
      <c r="O30" s="171" t="s">
        <v>180</v>
      </c>
      <c r="P30" s="239" t="s">
        <v>181</v>
      </c>
      <c r="Q30" s="240" t="s">
        <v>21</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4"/>
      <c r="G31" s="7"/>
      <c r="H31" s="4"/>
      <c r="I31" s="7"/>
      <c r="J31" s="4"/>
      <c r="K31" s="7"/>
      <c r="L31" s="4"/>
      <c r="M31" s="4"/>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1"/>
      <c r="G32" s="9"/>
      <c r="H32" s="1"/>
      <c r="I32" s="9"/>
      <c r="J32" s="1"/>
      <c r="L32" s="1"/>
      <c r="M32" s="1"/>
      <c r="N32" s="10"/>
      <c r="O32" s="10"/>
      <c r="P32" s="11"/>
      <c r="Q32" s="20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20" t="s">
        <v>176</v>
      </c>
      <c r="E33" s="186" t="s">
        <v>176</v>
      </c>
      <c r="F33" s="220" t="s">
        <v>176</v>
      </c>
      <c r="G33" s="216" t="s">
        <v>139</v>
      </c>
      <c r="H33" s="186" t="s">
        <v>176</v>
      </c>
      <c r="I33" s="185" t="s">
        <v>176</v>
      </c>
      <c r="J33" s="25"/>
      <c r="K33" s="75"/>
      <c r="L33" s="25"/>
      <c r="M33" s="185" t="s">
        <v>176</v>
      </c>
      <c r="N33" s="141" t="s">
        <v>139</v>
      </c>
      <c r="O33" s="141" t="s">
        <v>139</v>
      </c>
      <c r="P33" s="170" t="s">
        <v>198</v>
      </c>
      <c r="Q33" s="258" t="s">
        <v>193</v>
      </c>
      <c r="R33" s="150"/>
      <c r="S33" s="150"/>
      <c r="AD33" s="1"/>
      <c r="AE33" s="1"/>
      <c r="AF33" s="1"/>
      <c r="AG33" s="1"/>
      <c r="AH33" s="1"/>
      <c r="AI33" s="1"/>
      <c r="AJ33" s="1"/>
      <c r="AK33" s="1"/>
      <c r="AL33" s="1"/>
      <c r="AM33" s="1"/>
      <c r="AN33" s="1"/>
      <c r="AO33" s="1"/>
      <c r="AP33" s="1"/>
      <c r="AQ33" s="1"/>
      <c r="AR33" s="1"/>
      <c r="AS33" s="1"/>
      <c r="AT33" s="1"/>
      <c r="AU33" s="1"/>
    </row>
    <row r="34" spans="1:47" ht="41.1" customHeight="1" x14ac:dyDescent="0.25">
      <c r="A34" s="333"/>
      <c r="B34" s="334"/>
      <c r="C34" s="178" t="s">
        <v>81</v>
      </c>
      <c r="D34" s="220" t="s">
        <v>176</v>
      </c>
      <c r="E34" s="186" t="s">
        <v>176</v>
      </c>
      <c r="F34" s="220" t="s">
        <v>176</v>
      </c>
      <c r="G34" s="216" t="s">
        <v>139</v>
      </c>
      <c r="H34" s="186" t="s">
        <v>176</v>
      </c>
      <c r="I34" s="185" t="s">
        <v>176</v>
      </c>
      <c r="J34" s="35"/>
      <c r="K34" s="75"/>
      <c r="L34" s="35"/>
      <c r="M34" s="185" t="s">
        <v>176</v>
      </c>
      <c r="N34" s="141" t="s">
        <v>139</v>
      </c>
      <c r="O34" s="141" t="s">
        <v>139</v>
      </c>
      <c r="P34" s="195" t="s">
        <v>139</v>
      </c>
      <c r="Q34" s="258" t="s">
        <v>193</v>
      </c>
      <c r="R34" s="150"/>
      <c r="S34" s="150"/>
      <c r="AD34" s="1"/>
      <c r="AE34" s="1"/>
      <c r="AF34" s="1"/>
      <c r="AG34" s="1"/>
      <c r="AH34" s="1"/>
      <c r="AI34" s="1"/>
      <c r="AJ34" s="1"/>
      <c r="AK34" s="1"/>
      <c r="AL34" s="1"/>
      <c r="AM34" s="1"/>
      <c r="AN34" s="1"/>
      <c r="AO34" s="1"/>
      <c r="AP34" s="1"/>
      <c r="AQ34" s="1"/>
      <c r="AR34" s="1"/>
      <c r="AS34" s="1"/>
      <c r="AT34" s="1"/>
      <c r="AU34" s="1"/>
    </row>
    <row r="35" spans="1:47" ht="26.25" x14ac:dyDescent="0.25">
      <c r="A35" s="333"/>
      <c r="B35" s="334"/>
      <c r="C35" s="179" t="s">
        <v>79</v>
      </c>
      <c r="D35" s="220" t="s">
        <v>176</v>
      </c>
      <c r="E35" s="186" t="s">
        <v>176</v>
      </c>
      <c r="F35" s="220" t="s">
        <v>176</v>
      </c>
      <c r="G35" s="216" t="s">
        <v>139</v>
      </c>
      <c r="H35" s="186" t="s">
        <v>176</v>
      </c>
      <c r="I35" s="185" t="s">
        <v>176</v>
      </c>
      <c r="J35" s="26"/>
      <c r="K35" s="76"/>
      <c r="L35" s="26"/>
      <c r="M35" s="185" t="s">
        <v>176</v>
      </c>
      <c r="N35" s="141" t="s">
        <v>139</v>
      </c>
      <c r="O35" s="141" t="s">
        <v>139</v>
      </c>
      <c r="P35" s="195" t="s">
        <v>139</v>
      </c>
      <c r="Q35" s="258" t="s">
        <v>193</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20" t="s">
        <v>189</v>
      </c>
      <c r="E36" s="186" t="s">
        <v>189</v>
      </c>
      <c r="F36" s="220" t="s">
        <v>189</v>
      </c>
      <c r="G36" s="216" t="s">
        <v>139</v>
      </c>
      <c r="H36" s="186" t="s">
        <v>189</v>
      </c>
      <c r="I36" s="185" t="s">
        <v>189</v>
      </c>
      <c r="J36" s="26"/>
      <c r="K36" s="75"/>
      <c r="L36" s="26"/>
      <c r="M36" s="185" t="s">
        <v>189</v>
      </c>
      <c r="N36" s="3" t="s">
        <v>139</v>
      </c>
      <c r="O36" s="3" t="s">
        <v>139</v>
      </c>
      <c r="P36" s="195" t="s">
        <v>139</v>
      </c>
      <c r="Q36" s="258" t="s">
        <v>193</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20" t="s">
        <v>114</v>
      </c>
      <c r="E37" s="186" t="s">
        <v>114</v>
      </c>
      <c r="F37" s="220" t="s">
        <v>114</v>
      </c>
      <c r="G37" s="216" t="s">
        <v>139</v>
      </c>
      <c r="H37" s="186" t="s">
        <v>114</v>
      </c>
      <c r="I37" s="185" t="s">
        <v>114</v>
      </c>
      <c r="J37" s="27"/>
      <c r="K37" s="75"/>
      <c r="L37" s="27"/>
      <c r="M37" s="185" t="s">
        <v>114</v>
      </c>
      <c r="N37" s="3" t="s">
        <v>139</v>
      </c>
      <c r="O37" s="3" t="s">
        <v>139</v>
      </c>
      <c r="P37" s="257" t="s">
        <v>244</v>
      </c>
      <c r="Q37" s="258" t="s">
        <v>193</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24"/>
      <c r="B38" s="164"/>
      <c r="C38" s="78"/>
      <c r="D38" s="166"/>
      <c r="E38" s="166"/>
      <c r="F38" s="166"/>
      <c r="G38" s="167"/>
      <c r="H38" s="166"/>
      <c r="I38" s="167"/>
      <c r="J38" s="165"/>
      <c r="K38" s="154"/>
      <c r="L38" s="165"/>
      <c r="M38" s="16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6"/>
      <c r="H39" s="8"/>
      <c r="I39" s="6"/>
      <c r="J39" s="8"/>
      <c r="L39" s="8"/>
      <c r="M39" s="8"/>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45" x14ac:dyDescent="0.25">
      <c r="A40" s="333" t="s">
        <v>3</v>
      </c>
      <c r="B40" s="334"/>
      <c r="C40" s="58" t="s">
        <v>4</v>
      </c>
      <c r="D40" s="220" t="s">
        <v>189</v>
      </c>
      <c r="E40" s="186" t="s">
        <v>189</v>
      </c>
      <c r="F40" s="172" t="s">
        <v>189</v>
      </c>
      <c r="G40" s="216" t="s">
        <v>139</v>
      </c>
      <c r="H40" s="185" t="s">
        <v>189</v>
      </c>
      <c r="I40" s="185" t="s">
        <v>189</v>
      </c>
      <c r="J40" s="144"/>
      <c r="K40" s="145"/>
      <c r="L40" s="144"/>
      <c r="M40" s="185" t="s">
        <v>189</v>
      </c>
      <c r="N40" s="3" t="s">
        <v>139</v>
      </c>
      <c r="O40" s="171" t="s">
        <v>271</v>
      </c>
      <c r="P40" s="195" t="s">
        <v>240</v>
      </c>
      <c r="Q40" s="264" t="s">
        <v>24</v>
      </c>
      <c r="R40"/>
      <c r="S40" s="150"/>
      <c r="AD40" s="1"/>
      <c r="AE40" s="1"/>
      <c r="AF40" s="1"/>
      <c r="AG40" s="1"/>
      <c r="AH40" s="1"/>
      <c r="AI40" s="1"/>
      <c r="AJ40" s="1"/>
      <c r="AK40" s="1"/>
      <c r="AL40" s="1"/>
      <c r="AM40" s="1"/>
      <c r="AN40" s="1"/>
      <c r="AO40" s="1"/>
      <c r="AP40" s="1"/>
      <c r="AQ40" s="1"/>
      <c r="AR40" s="1"/>
      <c r="AS40" s="1"/>
      <c r="AT40" s="1"/>
      <c r="AU40" s="1"/>
    </row>
    <row r="41" spans="1:47" ht="21" x14ac:dyDescent="0.25">
      <c r="A41" s="333"/>
      <c r="B41" s="334"/>
      <c r="C41" s="78" t="s">
        <v>10</v>
      </c>
      <c r="D41" s="220" t="s">
        <v>207</v>
      </c>
      <c r="E41" s="186" t="s">
        <v>207</v>
      </c>
      <c r="F41" s="220" t="s">
        <v>207</v>
      </c>
      <c r="G41" s="216" t="s">
        <v>139</v>
      </c>
      <c r="H41" s="186" t="s">
        <v>207</v>
      </c>
      <c r="I41" s="186" t="s">
        <v>207</v>
      </c>
      <c r="J41" s="186" t="s">
        <v>207</v>
      </c>
      <c r="K41" s="186" t="s">
        <v>207</v>
      </c>
      <c r="L41" s="186" t="s">
        <v>207</v>
      </c>
      <c r="M41" s="186" t="s">
        <v>207</v>
      </c>
      <c r="N41" s="3" t="s">
        <v>139</v>
      </c>
      <c r="O41" s="171" t="s">
        <v>139</v>
      </c>
      <c r="P41" s="195" t="s">
        <v>206</v>
      </c>
      <c r="Q41" s="194" t="s">
        <v>24</v>
      </c>
      <c r="R41"/>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C57</f>
        <v>Others Quota</v>
      </c>
      <c r="D42" s="220" t="s">
        <v>114</v>
      </c>
      <c r="E42" s="186" t="s">
        <v>114</v>
      </c>
      <c r="F42" s="172" t="s">
        <v>114</v>
      </c>
      <c r="G42" s="216" t="s">
        <v>139</v>
      </c>
      <c r="H42" s="185" t="s">
        <v>114</v>
      </c>
      <c r="I42" s="185" t="s">
        <v>114</v>
      </c>
      <c r="J42" s="144"/>
      <c r="K42" s="145"/>
      <c r="L42" s="144"/>
      <c r="M42" s="185" t="s">
        <v>114</v>
      </c>
      <c r="N42" s="3" t="s">
        <v>139</v>
      </c>
      <c r="O42" s="171" t="s">
        <v>309</v>
      </c>
      <c r="P42" s="195" t="s">
        <v>321</v>
      </c>
      <c r="Q42" s="264" t="s">
        <v>193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220" t="s">
        <v>176</v>
      </c>
      <c r="E43" s="186" t="s">
        <v>176</v>
      </c>
      <c r="F43" s="172" t="s">
        <v>176</v>
      </c>
      <c r="G43" s="216" t="s">
        <v>139</v>
      </c>
      <c r="H43" s="185" t="s">
        <v>176</v>
      </c>
      <c r="I43" s="185" t="s">
        <v>176</v>
      </c>
      <c r="J43" s="144"/>
      <c r="K43" s="145"/>
      <c r="L43" s="144"/>
      <c r="M43" s="185" t="s">
        <v>176</v>
      </c>
      <c r="N43" s="3" t="s">
        <v>139</v>
      </c>
      <c r="O43" s="171" t="s">
        <v>300</v>
      </c>
      <c r="P43" s="195" t="s">
        <v>139</v>
      </c>
      <c r="Q43" s="200" t="s">
        <v>193</v>
      </c>
      <c r="R43" s="150"/>
      <c r="S43" s="150"/>
      <c r="AD43" s="1"/>
      <c r="AE43" s="1"/>
      <c r="AF43" s="1"/>
      <c r="AG43" s="1"/>
      <c r="AH43" s="1"/>
      <c r="AI43" s="1"/>
      <c r="AJ43" s="1"/>
      <c r="AK43" s="1"/>
      <c r="AL43" s="1"/>
      <c r="AM43" s="1"/>
      <c r="AN43" s="1"/>
      <c r="AO43" s="1"/>
      <c r="AP43" s="1"/>
      <c r="AQ43" s="1"/>
      <c r="AR43" s="1"/>
      <c r="AS43" s="1"/>
      <c r="AT43" s="1"/>
      <c r="AU43" s="1"/>
    </row>
    <row r="44" spans="1:47" ht="21" customHeight="1" x14ac:dyDescent="0.25">
      <c r="A44" s="333"/>
      <c r="B44" s="334"/>
      <c r="C44" s="59" t="str">
        <f t="shared" ref="C44:C45" si="27">C58</f>
        <v>Remove TAC</v>
      </c>
      <c r="D44" s="220" t="s">
        <v>176</v>
      </c>
      <c r="E44" s="186" t="s">
        <v>176</v>
      </c>
      <c r="F44" s="172" t="s">
        <v>176</v>
      </c>
      <c r="G44" s="216" t="s">
        <v>139</v>
      </c>
      <c r="H44" s="185" t="s">
        <v>176</v>
      </c>
      <c r="I44" s="185" t="s">
        <v>176</v>
      </c>
      <c r="J44" s="144"/>
      <c r="K44" s="145"/>
      <c r="L44" s="144"/>
      <c r="M44" s="185" t="s">
        <v>176</v>
      </c>
      <c r="N44" s="3" t="s">
        <v>139</v>
      </c>
      <c r="O44" s="171" t="s">
        <v>139</v>
      </c>
      <c r="P44" s="195" t="s">
        <v>310</v>
      </c>
      <c r="Q44" s="264" t="s">
        <v>193</v>
      </c>
      <c r="R44" s="150"/>
      <c r="S44" s="150"/>
      <c r="AD44" s="1"/>
      <c r="AE44" s="1"/>
      <c r="AF44" s="1"/>
      <c r="AG44" s="1"/>
      <c r="AH44" s="1"/>
      <c r="AI44" s="1"/>
      <c r="AJ44" s="1"/>
      <c r="AK44" s="1"/>
      <c r="AL44" s="1"/>
      <c r="AM44" s="1"/>
      <c r="AN44" s="1"/>
      <c r="AO44" s="1"/>
      <c r="AP44" s="1"/>
      <c r="AQ44" s="1"/>
      <c r="AR44" s="1"/>
      <c r="AS44" s="1"/>
      <c r="AT44" s="1"/>
      <c r="AU44" s="1"/>
    </row>
    <row r="45" spans="1:47" ht="21" x14ac:dyDescent="0.25">
      <c r="A45" s="333"/>
      <c r="B45" s="334"/>
      <c r="C45" s="58" t="str">
        <f t="shared" si="27"/>
        <v xml:space="preserve">Merge TAC regions </v>
      </c>
      <c r="D45" s="172" t="s">
        <v>176</v>
      </c>
      <c r="E45" s="185" t="s">
        <v>176</v>
      </c>
      <c r="F45" s="172" t="s">
        <v>176</v>
      </c>
      <c r="G45" s="216" t="s">
        <v>139</v>
      </c>
      <c r="H45" s="185" t="s">
        <v>176</v>
      </c>
      <c r="I45" s="185" t="s">
        <v>176</v>
      </c>
      <c r="J45" s="144"/>
      <c r="K45" s="145"/>
      <c r="L45" s="144"/>
      <c r="M45" s="185" t="s">
        <v>176</v>
      </c>
      <c r="N45" s="3" t="s">
        <v>139</v>
      </c>
      <c r="O45" s="171" t="s">
        <v>139</v>
      </c>
      <c r="P45" s="195" t="s">
        <v>205</v>
      </c>
      <c r="Q45" s="264" t="s">
        <v>193</v>
      </c>
      <c r="R45" s="150"/>
      <c r="S45" s="150"/>
      <c r="AD45" s="1"/>
      <c r="AE45" s="1"/>
      <c r="AF45" s="1"/>
      <c r="AG45" s="1"/>
      <c r="AH45" s="1"/>
      <c r="AI45" s="1"/>
      <c r="AJ45" s="1"/>
      <c r="AK45" s="1"/>
      <c r="AL45" s="1"/>
      <c r="AM45" s="1"/>
      <c r="AN45" s="1"/>
      <c r="AO45" s="1"/>
      <c r="AP45" s="1"/>
      <c r="AQ45" s="1"/>
      <c r="AR45" s="1"/>
      <c r="AS45" s="1"/>
      <c r="AT45" s="1"/>
      <c r="AU45" s="1"/>
    </row>
    <row r="46" spans="1:47" ht="21" customHeight="1" x14ac:dyDescent="0.25">
      <c r="A46" s="1"/>
      <c r="B46" s="1"/>
      <c r="C46" s="1"/>
      <c r="D46" s="1"/>
      <c r="E46" s="1"/>
      <c r="F46" s="6"/>
      <c r="G46" s="6"/>
      <c r="H46" s="1"/>
      <c r="I46" s="6"/>
      <c r="J46" s="1"/>
      <c r="K46" s="6"/>
      <c r="L46" s="1"/>
      <c r="M46" s="1"/>
      <c r="N46" s="5"/>
      <c r="O46" s="5"/>
      <c r="P46" s="5"/>
      <c r="Q46" s="208"/>
      <c r="R46" s="150"/>
      <c r="S46" s="150"/>
      <c r="AD46" s="1"/>
      <c r="AE46" s="1"/>
      <c r="AF46" s="1"/>
      <c r="AG46" s="1"/>
      <c r="AH46" s="1"/>
      <c r="AI46" s="1"/>
      <c r="AJ46" s="1"/>
      <c r="AK46" s="1"/>
      <c r="AL46" s="1"/>
      <c r="AM46" s="1"/>
      <c r="AN46" s="1"/>
      <c r="AO46" s="1"/>
      <c r="AP46" s="1"/>
      <c r="AQ46" s="1"/>
      <c r="AR46" s="1"/>
      <c r="AS46" s="1"/>
      <c r="AT46" s="1"/>
      <c r="AU46" s="1"/>
    </row>
    <row r="47" spans="1:47" ht="34.5" customHeight="1" x14ac:dyDescent="0.25">
      <c r="A47" s="1"/>
      <c r="B47" s="1"/>
      <c r="C47" s="74" t="s">
        <v>38</v>
      </c>
      <c r="D47" s="68" t="s">
        <v>40</v>
      </c>
      <c r="E47" s="36"/>
      <c r="F47" s="36"/>
      <c r="G47" s="7"/>
      <c r="H47" s="36"/>
      <c r="I47" s="7"/>
      <c r="J47" s="36"/>
      <c r="L47" s="36"/>
      <c r="M47" s="36"/>
      <c r="N47" s="5"/>
      <c r="O47" s="5"/>
      <c r="P47" s="5"/>
      <c r="Q47" s="208"/>
      <c r="R47" s="150"/>
      <c r="S47" s="150"/>
      <c r="AD47" s="1"/>
      <c r="AE47" s="1"/>
      <c r="AF47" s="1"/>
      <c r="AG47" s="1"/>
      <c r="AH47" s="1"/>
      <c r="AI47" s="1"/>
      <c r="AJ47" s="1"/>
      <c r="AK47" s="1"/>
      <c r="AL47" s="1"/>
      <c r="AM47" s="1"/>
      <c r="AN47" s="1"/>
      <c r="AO47" s="1"/>
      <c r="AP47" s="1"/>
      <c r="AQ47" s="1"/>
      <c r="AR47" s="1"/>
      <c r="AS47" s="1"/>
      <c r="AT47" s="1"/>
      <c r="AU47" s="1"/>
    </row>
    <row r="48" spans="1:47" ht="21" x14ac:dyDescent="0.25">
      <c r="A48" s="333" t="s">
        <v>2</v>
      </c>
      <c r="B48" s="334"/>
      <c r="C48" s="56" t="s">
        <v>14</v>
      </c>
      <c r="D48" s="172" t="s">
        <v>176</v>
      </c>
      <c r="E48" s="185" t="s">
        <v>176</v>
      </c>
      <c r="F48" s="172" t="s">
        <v>176</v>
      </c>
      <c r="G48" s="216" t="s">
        <v>139</v>
      </c>
      <c r="H48" s="185" t="s">
        <v>176</v>
      </c>
      <c r="I48" s="185" t="s">
        <v>176</v>
      </c>
      <c r="J48" s="144"/>
      <c r="K48" s="145"/>
      <c r="L48" s="144"/>
      <c r="M48" s="185" t="s">
        <v>176</v>
      </c>
      <c r="N48" s="3" t="s">
        <v>139</v>
      </c>
      <c r="O48" s="3" t="s">
        <v>139</v>
      </c>
      <c r="P48" s="195" t="s">
        <v>208</v>
      </c>
      <c r="Q48" s="264" t="s">
        <v>193</v>
      </c>
      <c r="R48" s="150"/>
      <c r="S48" s="150"/>
      <c r="AD48" s="1"/>
      <c r="AE48" s="1"/>
      <c r="AF48" s="1"/>
      <c r="AG48" s="1"/>
      <c r="AH48" s="1"/>
      <c r="AI48" s="1"/>
      <c r="AJ48" s="1"/>
      <c r="AK48" s="1"/>
      <c r="AL48" s="1"/>
      <c r="AM48" s="1"/>
      <c r="AN48" s="1"/>
      <c r="AO48" s="1"/>
      <c r="AP48" s="1"/>
      <c r="AQ48" s="1"/>
      <c r="AR48" s="1"/>
      <c r="AS48" s="1"/>
      <c r="AT48" s="1"/>
      <c r="AU48" s="1"/>
    </row>
    <row r="49" spans="1:47" s="1" customFormat="1" ht="21" x14ac:dyDescent="0.25">
      <c r="A49" s="333"/>
      <c r="B49" s="334"/>
      <c r="C49" s="62" t="s">
        <v>30</v>
      </c>
      <c r="D49" s="172" t="s">
        <v>196</v>
      </c>
      <c r="E49" s="185" t="s">
        <v>196</v>
      </c>
      <c r="F49" s="172" t="s">
        <v>196</v>
      </c>
      <c r="G49" s="216" t="s">
        <v>139</v>
      </c>
      <c r="H49" s="185" t="s">
        <v>196</v>
      </c>
      <c r="I49" s="185" t="s">
        <v>196</v>
      </c>
      <c r="J49" s="185" t="s">
        <v>196</v>
      </c>
      <c r="K49" s="185" t="s">
        <v>196</v>
      </c>
      <c r="L49" s="185" t="s">
        <v>196</v>
      </c>
      <c r="M49" s="185" t="s">
        <v>196</v>
      </c>
      <c r="N49" s="3" t="s">
        <v>139</v>
      </c>
      <c r="O49" s="141" t="s">
        <v>194</v>
      </c>
      <c r="P49" s="241" t="s">
        <v>209</v>
      </c>
      <c r="Q49" s="240" t="s">
        <v>24</v>
      </c>
      <c r="R49" s="150"/>
      <c r="S49" s="150"/>
    </row>
    <row r="50" spans="1:47" s="1" customFormat="1" ht="21" x14ac:dyDescent="0.35">
      <c r="A50" s="333"/>
      <c r="B50" s="334"/>
      <c r="C50" s="176" t="s">
        <v>31</v>
      </c>
      <c r="D50" s="172" t="s">
        <v>196</v>
      </c>
      <c r="E50" s="185" t="s">
        <v>196</v>
      </c>
      <c r="F50" s="172" t="s">
        <v>196</v>
      </c>
      <c r="G50" s="216" t="s">
        <v>139</v>
      </c>
      <c r="H50" s="185" t="s">
        <v>196</v>
      </c>
      <c r="I50" s="185" t="s">
        <v>196</v>
      </c>
      <c r="J50" s="185" t="s">
        <v>196</v>
      </c>
      <c r="K50" s="185" t="s">
        <v>196</v>
      </c>
      <c r="L50" s="185" t="s">
        <v>196</v>
      </c>
      <c r="M50" s="185" t="s">
        <v>196</v>
      </c>
      <c r="N50" s="3" t="s">
        <v>139</v>
      </c>
      <c r="O50" s="141" t="s">
        <v>311</v>
      </c>
      <c r="P50" s="250" t="s">
        <v>225</v>
      </c>
      <c r="Q50" s="258" t="s">
        <v>24</v>
      </c>
      <c r="R50" s="150"/>
      <c r="S50" s="150"/>
    </row>
    <row r="51" spans="1:47" s="1" customFormat="1" ht="21" customHeight="1" x14ac:dyDescent="0.35">
      <c r="A51" s="333"/>
      <c r="B51" s="334"/>
      <c r="C51" s="175"/>
      <c r="D51" s="185"/>
      <c r="E51" s="185"/>
      <c r="F51" s="185"/>
      <c r="G51" s="185"/>
      <c r="H51" s="185"/>
      <c r="I51" s="185"/>
      <c r="J51" s="39"/>
      <c r="K51" s="196"/>
      <c r="L51" s="39"/>
      <c r="M51" s="39"/>
      <c r="N51" s="197"/>
      <c r="O51" s="197"/>
      <c r="P51" s="148"/>
      <c r="Q51" s="147"/>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ht="21.75" thickBot="1" x14ac:dyDescent="0.3">
      <c r="A53" s="1"/>
      <c r="B53" s="1"/>
      <c r="C53" s="4"/>
      <c r="D53" s="4"/>
      <c r="E53" s="4"/>
      <c r="F53" s="6"/>
      <c r="G53" s="15"/>
      <c r="H53" s="4"/>
      <c r="I53" s="6"/>
      <c r="J53" s="4"/>
      <c r="K53" s="15"/>
      <c r="L53" s="4"/>
      <c r="M53" s="4"/>
      <c r="N53" s="5"/>
      <c r="O53" s="5"/>
      <c r="P53" s="15"/>
      <c r="R53" s="150"/>
      <c r="S53" s="150"/>
      <c r="AD53" s="1"/>
      <c r="AE53" s="1"/>
      <c r="AF53" s="1"/>
      <c r="AG53" s="1"/>
      <c r="AH53" s="1"/>
      <c r="AI53" s="1"/>
      <c r="AJ53" s="1"/>
      <c r="AK53" s="1"/>
      <c r="AL53" s="1"/>
      <c r="AM53" s="1"/>
      <c r="AN53" s="1"/>
      <c r="AO53" s="1"/>
      <c r="AP53" s="1"/>
      <c r="AQ53" s="1"/>
      <c r="AR53" s="1"/>
      <c r="AS53" s="1"/>
      <c r="AT53" s="1"/>
      <c r="AU53" s="1"/>
    </row>
    <row r="54" spans="1:47" ht="111.75" customHeight="1" thickBot="1" x14ac:dyDescent="0.3">
      <c r="A54" s="335" t="s">
        <v>86</v>
      </c>
      <c r="B54" s="336"/>
      <c r="C54" s="336"/>
      <c r="D54" s="337" t="s">
        <v>330</v>
      </c>
      <c r="E54" s="336"/>
      <c r="F54" s="336"/>
      <c r="G54" s="336"/>
      <c r="H54" s="336"/>
      <c r="I54" s="338"/>
      <c r="J54" s="117"/>
      <c r="K54" s="105"/>
      <c r="L54" s="223"/>
      <c r="M54" s="233"/>
      <c r="N54" s="31"/>
      <c r="O54" s="31"/>
      <c r="P54" s="31"/>
      <c r="Q54" s="31"/>
      <c r="R54" s="325"/>
      <c r="S54" s="325"/>
      <c r="AD54" s="1"/>
      <c r="AE54" s="1"/>
      <c r="AF54" s="1"/>
      <c r="AG54" s="1"/>
      <c r="AH54" s="1"/>
      <c r="AI54" s="1"/>
      <c r="AJ54" s="1"/>
      <c r="AK54" s="1"/>
      <c r="AL54" s="1"/>
      <c r="AM54" s="1"/>
      <c r="AN54" s="1"/>
      <c r="AO54" s="1"/>
      <c r="AP54" s="1"/>
      <c r="AQ54" s="1"/>
      <c r="AR54" s="1"/>
      <c r="AS54" s="1"/>
      <c r="AT54" s="1"/>
      <c r="AU54" s="1"/>
    </row>
    <row r="55" spans="1:47" ht="23.25" hidden="1" x14ac:dyDescent="0.35">
      <c r="A55" s="18"/>
      <c r="B55" s="19"/>
      <c r="C55" s="6"/>
      <c r="D55" s="6"/>
      <c r="E55" s="6"/>
      <c r="F55" s="5"/>
      <c r="G55" s="114"/>
      <c r="H55" s="6"/>
      <c r="I55" s="5"/>
      <c r="J55" s="6"/>
      <c r="K55" s="5"/>
      <c r="L55" s="6"/>
      <c r="M55" s="6"/>
      <c r="N55" s="5"/>
      <c r="O55" s="5"/>
      <c r="P55" s="5"/>
      <c r="R55" s="150"/>
      <c r="S55" s="150"/>
      <c r="AD55" s="1"/>
      <c r="AE55" s="1"/>
      <c r="AF55" s="1"/>
      <c r="AG55" s="1"/>
      <c r="AH55" s="1"/>
      <c r="AI55" s="1"/>
      <c r="AJ55" s="1"/>
      <c r="AK55" s="1"/>
      <c r="AL55" s="1"/>
      <c r="AM55" s="1"/>
      <c r="AN55" s="1"/>
      <c r="AO55" s="1"/>
      <c r="AP55" s="1"/>
      <c r="AQ55" s="1"/>
      <c r="AR55" s="1"/>
      <c r="AS55" s="1"/>
      <c r="AT55" s="1"/>
      <c r="AU55" s="1"/>
    </row>
    <row r="56" spans="1:47" ht="21" hidden="1" x14ac:dyDescent="0.25">
      <c r="A56" s="1"/>
      <c r="B56" s="1"/>
      <c r="C56" s="16"/>
      <c r="D56" s="69" t="s">
        <v>39</v>
      </c>
      <c r="E56" s="16"/>
      <c r="F56" s="7"/>
      <c r="G56" s="115"/>
      <c r="H56" s="16"/>
      <c r="I56" s="7"/>
      <c r="J56" s="16"/>
      <c r="L56" s="16"/>
      <c r="M56" s="16"/>
      <c r="N56" s="5"/>
      <c r="O56" s="5"/>
      <c r="P56" s="16"/>
      <c r="R56" s="150"/>
      <c r="S56" s="150"/>
      <c r="AD56" s="1"/>
      <c r="AE56" s="1"/>
      <c r="AF56" s="1"/>
      <c r="AG56" s="1"/>
      <c r="AH56" s="1"/>
      <c r="AI56" s="1"/>
      <c r="AJ56" s="1"/>
      <c r="AK56" s="1"/>
      <c r="AL56" s="1"/>
      <c r="AM56" s="1"/>
      <c r="AN56" s="1"/>
      <c r="AO56" s="1"/>
      <c r="AP56" s="1"/>
      <c r="AQ56" s="1"/>
      <c r="AR56" s="1"/>
      <c r="AS56" s="1"/>
      <c r="AT56" s="1"/>
      <c r="AU56" s="1"/>
    </row>
    <row r="57" spans="1:47" ht="21" hidden="1" customHeight="1" thickBot="1" x14ac:dyDescent="0.3">
      <c r="A57" s="326" t="s">
        <v>32</v>
      </c>
      <c r="B57" s="327"/>
      <c r="C57" s="41" t="s">
        <v>11</v>
      </c>
      <c r="D57" s="13" t="s">
        <v>63</v>
      </c>
      <c r="E57" s="13" t="s">
        <v>63</v>
      </c>
      <c r="F57" s="138" t="s">
        <v>63</v>
      </c>
      <c r="G57" s="42"/>
      <c r="H57" s="138" t="s">
        <v>63</v>
      </c>
      <c r="I57" s="44"/>
      <c r="J57" s="13"/>
      <c r="K57" s="75"/>
      <c r="L57" s="13"/>
      <c r="M57" s="13"/>
      <c r="N57" s="14"/>
      <c r="O57" s="29"/>
      <c r="Q57" s="6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c r="B58" s="327"/>
      <c r="C58" s="58" t="s">
        <v>5</v>
      </c>
      <c r="D58" s="37"/>
      <c r="E58" s="37"/>
      <c r="F58" s="73"/>
      <c r="G58" s="43"/>
      <c r="H58" s="138"/>
      <c r="I58" s="112"/>
      <c r="J58" s="37"/>
      <c r="K58" s="76"/>
      <c r="L58" s="37"/>
      <c r="M58" s="37"/>
      <c r="N58" s="20"/>
      <c r="O58" s="30"/>
      <c r="P58" s="2"/>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6</v>
      </c>
      <c r="D59" s="12"/>
      <c r="E59" s="12"/>
      <c r="F59" s="138"/>
      <c r="G59" s="42"/>
      <c r="H59" s="138"/>
      <c r="I59" s="113"/>
      <c r="J59" s="12"/>
      <c r="K59" s="75"/>
      <c r="L59" s="12"/>
      <c r="M59" s="12"/>
      <c r="N59" s="14"/>
      <c r="O59" s="29"/>
      <c r="P59" s="17"/>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3">
      <c r="A60" s="326"/>
      <c r="B60" s="327"/>
      <c r="C60" s="41" t="s">
        <v>16</v>
      </c>
      <c r="D60" s="38"/>
      <c r="E60" s="38"/>
      <c r="F60" s="138"/>
      <c r="G60" s="43"/>
      <c r="H60" s="138"/>
      <c r="I60" s="44"/>
      <c r="J60" s="38"/>
      <c r="K60" s="75"/>
      <c r="L60" s="38"/>
      <c r="M60" s="38"/>
      <c r="N60" s="14"/>
      <c r="O60" s="14"/>
      <c r="P60" s="149"/>
      <c r="Q60" s="147"/>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60" t="s">
        <v>15</v>
      </c>
      <c r="D61" s="23"/>
      <c r="E61" s="23"/>
      <c r="F61" s="138"/>
      <c r="G61" s="42"/>
      <c r="H61" s="138"/>
      <c r="I61" s="44"/>
      <c r="J61" s="23"/>
      <c r="K61" s="75"/>
      <c r="L61" s="23"/>
      <c r="M61" s="23"/>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57"/>
      <c r="D62" s="24"/>
      <c r="E62" s="24"/>
      <c r="F62" s="73"/>
      <c r="G62" s="42"/>
      <c r="H62" s="138"/>
      <c r="I62" s="44"/>
      <c r="J62" s="24"/>
      <c r="K62" s="76"/>
      <c r="L62" s="24"/>
      <c r="M62" s="24"/>
      <c r="N62" s="14"/>
      <c r="O62" s="29"/>
      <c r="P62" s="149"/>
      <c r="Q62" s="147"/>
      <c r="R62" s="150"/>
      <c r="S62" s="150"/>
      <c r="AD62" s="1"/>
      <c r="AE62" s="1"/>
      <c r="AF62" s="1"/>
      <c r="AG62" s="1"/>
      <c r="AH62" s="1"/>
      <c r="AI62" s="1"/>
      <c r="AJ62" s="1"/>
      <c r="AK62" s="1"/>
      <c r="AL62" s="1"/>
      <c r="AM62" s="1"/>
      <c r="AN62" s="1"/>
      <c r="AO62" s="1"/>
      <c r="AP62" s="1"/>
      <c r="AQ62" s="1"/>
      <c r="AR62" s="1"/>
      <c r="AS62" s="1"/>
      <c r="AT62" s="1"/>
      <c r="AU62" s="1"/>
    </row>
    <row r="63" spans="1:47" ht="21.75" hidden="1" thickBot="1" x14ac:dyDescent="0.3">
      <c r="A63" s="21"/>
      <c r="B63" s="21"/>
      <c r="C63" s="22"/>
      <c r="D63" s="6"/>
      <c r="E63" s="6"/>
      <c r="F63" s="6"/>
      <c r="G63" s="22"/>
      <c r="H63" s="22"/>
      <c r="I63" s="22"/>
      <c r="J63" s="22"/>
      <c r="K63" s="22"/>
      <c r="L63" s="22"/>
      <c r="M63" s="6"/>
      <c r="N63" s="15"/>
      <c r="O63" s="15"/>
      <c r="P63" s="142" t="s">
        <v>64</v>
      </c>
      <c r="R63" s="150"/>
      <c r="S63" s="150"/>
      <c r="AD63" s="1"/>
      <c r="AE63" s="1"/>
      <c r="AF63" s="1"/>
      <c r="AG63" s="1"/>
      <c r="AH63" s="1"/>
      <c r="AI63" s="1"/>
      <c r="AJ63" s="1"/>
      <c r="AK63" s="1"/>
      <c r="AL63" s="1"/>
      <c r="AM63" s="1"/>
      <c r="AN63" s="1"/>
      <c r="AO63" s="1"/>
      <c r="AP63" s="1"/>
      <c r="AQ63" s="1"/>
      <c r="AR63" s="1"/>
      <c r="AS63" s="1"/>
      <c r="AT63" s="1"/>
      <c r="AU63" s="1"/>
    </row>
    <row r="64" spans="1:47" ht="60" hidden="1" customHeight="1" x14ac:dyDescent="0.35">
      <c r="A64" s="335" t="s">
        <v>29</v>
      </c>
      <c r="B64" s="336"/>
      <c r="C64" s="336"/>
      <c r="D64" s="117" t="s">
        <v>65</v>
      </c>
      <c r="E64" s="117"/>
      <c r="F64" s="105"/>
      <c r="G64" s="107"/>
      <c r="H64" s="223"/>
      <c r="I64" s="106"/>
      <c r="J64" s="117"/>
      <c r="K64" s="105"/>
      <c r="L64" s="223"/>
      <c r="M64" s="233"/>
      <c r="N64" s="32"/>
      <c r="O64" s="31"/>
      <c r="P64" s="31"/>
      <c r="Q64" s="31"/>
      <c r="R64" s="150"/>
      <c r="S64" s="150"/>
      <c r="AD64" s="1"/>
      <c r="AE64" s="1"/>
      <c r="AF64" s="1"/>
      <c r="AG64" s="1"/>
      <c r="AH64" s="1"/>
      <c r="AI64" s="1"/>
      <c r="AJ64" s="1"/>
      <c r="AK64" s="1"/>
      <c r="AL64" s="1"/>
      <c r="AM64" s="1"/>
      <c r="AN64" s="1"/>
      <c r="AO64" s="1"/>
      <c r="AP64" s="1"/>
      <c r="AQ64" s="1"/>
      <c r="AR64" s="1"/>
      <c r="AS64" s="1"/>
      <c r="AT64" s="1"/>
      <c r="AU64" s="1"/>
    </row>
    <row r="65" spans="1:19" s="1" customFormat="1" x14ac:dyDescent="0.25">
      <c r="R65" s="150"/>
      <c r="S65" s="150"/>
    </row>
    <row r="66" spans="1:19" s="1" customFormat="1" ht="23.25" x14ac:dyDescent="0.35">
      <c r="A66" s="209" t="s">
        <v>20</v>
      </c>
      <c r="B66" s="210"/>
    </row>
    <row r="67" spans="1:19" s="1" customFormat="1" ht="21" x14ac:dyDescent="0.35">
      <c r="A67" s="211"/>
      <c r="B67" s="210" t="s">
        <v>21</v>
      </c>
    </row>
    <row r="68" spans="1:19" s="1" customFormat="1" ht="21" x14ac:dyDescent="0.35">
      <c r="A68" s="211"/>
      <c r="B68" s="210" t="s">
        <v>22</v>
      </c>
    </row>
    <row r="69" spans="1:19" s="1" customFormat="1" ht="21" x14ac:dyDescent="0.35">
      <c r="A69" s="211"/>
      <c r="B69" s="210" t="s">
        <v>23</v>
      </c>
    </row>
    <row r="70" spans="1:19" s="1" customFormat="1" ht="21" x14ac:dyDescent="0.35">
      <c r="A70" s="211"/>
      <c r="B70" s="210" t="s">
        <v>24</v>
      </c>
    </row>
    <row r="71" spans="1:19" s="1" customFormat="1" ht="21" x14ac:dyDescent="0.35">
      <c r="A71" s="211"/>
      <c r="B71" s="210" t="s">
        <v>25</v>
      </c>
    </row>
    <row r="72" spans="1:19" s="1" customFormat="1" ht="21" x14ac:dyDescent="0.35">
      <c r="A72" s="211"/>
      <c r="B72" s="210" t="s">
        <v>26</v>
      </c>
    </row>
    <row r="73" spans="1:19" s="1" customFormat="1" ht="21" x14ac:dyDescent="0.35">
      <c r="A73" s="211"/>
      <c r="B73" s="210" t="s">
        <v>27</v>
      </c>
    </row>
    <row r="74" spans="1:19" s="1" customFormat="1" ht="21" x14ac:dyDescent="0.35">
      <c r="A74" s="211"/>
      <c r="B74" s="210" t="s">
        <v>24</v>
      </c>
    </row>
    <row r="75" spans="1:19" s="1" customFormat="1" ht="21" x14ac:dyDescent="0.35">
      <c r="A75" s="211"/>
      <c r="B75" s="210" t="s">
        <v>25</v>
      </c>
    </row>
    <row r="76" spans="1:19" s="1" customFormat="1" ht="21" x14ac:dyDescent="0.35">
      <c r="A76" s="211"/>
      <c r="B76" s="210" t="s">
        <v>26</v>
      </c>
    </row>
    <row r="77" spans="1:19" s="1" customFormat="1" ht="21" x14ac:dyDescent="0.35">
      <c r="A77" s="211"/>
      <c r="B77" s="210" t="s">
        <v>27</v>
      </c>
    </row>
    <row r="78" spans="1:19" s="1" customFormat="1" ht="21" x14ac:dyDescent="0.35">
      <c r="B78" s="72"/>
    </row>
  </sheetData>
  <mergeCells count="32">
    <mergeCell ref="A64:C64"/>
    <mergeCell ref="A40:B45"/>
    <mergeCell ref="A48:B52"/>
    <mergeCell ref="A54:C54"/>
    <mergeCell ref="D54:I54"/>
    <mergeCell ref="R54:S54"/>
    <mergeCell ref="A57:B62"/>
    <mergeCell ref="A26:B26"/>
    <mergeCell ref="R27:S27"/>
    <mergeCell ref="A28:B30"/>
    <mergeCell ref="R29:S29"/>
    <mergeCell ref="R32:S32"/>
    <mergeCell ref="A33:B37"/>
    <mergeCell ref="N28:N29"/>
    <mergeCell ref="O28:O29"/>
    <mergeCell ref="P28:P29"/>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U78"/>
  <sheetViews>
    <sheetView zoomScale="60" zoomScaleNormal="60" workbookViewId="0">
      <pane xSplit="2" ySplit="2" topLeftCell="C15" activePane="bottomRight" state="frozen"/>
      <selection pane="topRight" activeCell="C1" sqref="C1"/>
      <selection pane="bottomLeft" activeCell="A3" sqref="A3"/>
      <selection pane="bottomRight" activeCell="H21" sqref="H21"/>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5.375" bestFit="1"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94</v>
      </c>
      <c r="B1" s="108"/>
      <c r="C1" s="108"/>
      <c r="D1" s="298" t="s">
        <v>326</v>
      </c>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4129</v>
      </c>
      <c r="D4" s="314"/>
      <c r="E4" s="314"/>
      <c r="F4" s="314"/>
      <c r="G4" s="314"/>
      <c r="H4" s="314"/>
      <c r="I4" s="314"/>
      <c r="J4" s="314"/>
      <c r="K4" s="314"/>
      <c r="L4" s="314"/>
      <c r="M4" s="314"/>
    </row>
    <row r="5" spans="1:47" s="1" customFormat="1" ht="26.25" x14ac:dyDescent="0.25">
      <c r="A5" s="324" t="s">
        <v>111</v>
      </c>
      <c r="B5" s="324"/>
      <c r="C5" s="226">
        <f>C4*1.12</f>
        <v>4624.4800000000005</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87">
        <f>(D8/$C$4)*100</f>
        <v>0</v>
      </c>
      <c r="E7" s="100">
        <f t="shared" ref="E7:I7" si="0">(E8/$C$4)*100</f>
        <v>44.320658755146525</v>
      </c>
      <c r="F7" s="100">
        <f t="shared" si="0"/>
        <v>12.957132477597479</v>
      </c>
      <c r="G7" s="87">
        <f>(G8/$C$4)*100</f>
        <v>0</v>
      </c>
      <c r="H7" s="100">
        <f>(H8/$C$4)*100</f>
        <v>31.363526277549042</v>
      </c>
      <c r="I7" s="87">
        <f t="shared" si="0"/>
        <v>11.35868248970695</v>
      </c>
      <c r="J7" s="90">
        <v>16.899999999999999</v>
      </c>
      <c r="K7" s="90">
        <v>79.599999999999994</v>
      </c>
      <c r="L7" s="90">
        <v>3.5</v>
      </c>
      <c r="M7" s="87">
        <v>0</v>
      </c>
      <c r="N7" s="71"/>
    </row>
    <row r="8" spans="1:47" s="1" customFormat="1" ht="26.25" customHeight="1" x14ac:dyDescent="0.25">
      <c r="A8" s="128"/>
      <c r="B8" s="123" t="s">
        <v>49</v>
      </c>
      <c r="C8" s="73"/>
      <c r="D8" s="50">
        <v>0</v>
      </c>
      <c r="E8" s="50">
        <v>1830</v>
      </c>
      <c r="F8" s="50">
        <v>535</v>
      </c>
      <c r="G8" s="50">
        <v>0</v>
      </c>
      <c r="H8" s="50">
        <v>1295</v>
      </c>
      <c r="I8" s="50">
        <v>469</v>
      </c>
      <c r="J8" s="91">
        <f>($H$8/100)*J7</f>
        <v>218.85499999999996</v>
      </c>
      <c r="K8" s="91">
        <f>($H$8/100)*K7</f>
        <v>1030.82</v>
      </c>
      <c r="L8" s="91">
        <f>($H$8/100)*L7</f>
        <v>45.324999999999996</v>
      </c>
      <c r="M8" s="50">
        <v>0</v>
      </c>
      <c r="N8" s="94"/>
    </row>
    <row r="9" spans="1:47" s="1" customFormat="1" ht="26.25" customHeight="1" x14ac:dyDescent="0.25">
      <c r="A9" s="124" t="s">
        <v>52</v>
      </c>
      <c r="B9" s="122" t="s">
        <v>50</v>
      </c>
      <c r="C9" s="73"/>
      <c r="D9" s="225">
        <v>0</v>
      </c>
      <c r="E9" s="225">
        <v>2027.1559999999999</v>
      </c>
      <c r="F9" s="225">
        <v>652.673</v>
      </c>
      <c r="G9" s="225">
        <v>0</v>
      </c>
      <c r="H9" s="225">
        <v>1374.5930000000001</v>
      </c>
      <c r="I9" s="225">
        <v>519.57399999999996</v>
      </c>
      <c r="J9" s="91"/>
      <c r="K9" s="91"/>
      <c r="L9" s="91"/>
      <c r="M9" s="87">
        <v>0</v>
      </c>
      <c r="N9" s="139">
        <f>SUM(D9:I9)</f>
        <v>4573.9959999999992</v>
      </c>
    </row>
    <row r="10" spans="1:47" s="1" customFormat="1" ht="26.25" customHeight="1" x14ac:dyDescent="0.25">
      <c r="A10" s="128"/>
      <c r="B10" s="123" t="s">
        <v>51</v>
      </c>
      <c r="C10" s="73"/>
      <c r="D10" s="88">
        <f>($C$5/100)*D7</f>
        <v>0</v>
      </c>
      <c r="E10" s="88">
        <f t="shared" ref="E10:I10" si="1">($C$5/100)*E7</f>
        <v>2049.6000000000004</v>
      </c>
      <c r="F10" s="88">
        <f t="shared" si="1"/>
        <v>599.19999999999993</v>
      </c>
      <c r="G10" s="88">
        <f>($C$5/100)*G7</f>
        <v>0</v>
      </c>
      <c r="H10" s="88">
        <f>($C$5/100)*H7</f>
        <v>1450.4</v>
      </c>
      <c r="I10" s="88">
        <f t="shared" si="1"/>
        <v>525.28000000000009</v>
      </c>
      <c r="J10" s="92">
        <f>($H$10/100)*J7</f>
        <v>245.11760000000001</v>
      </c>
      <c r="K10" s="92">
        <f>($H$10/100)*K7</f>
        <v>1154.5183999999999</v>
      </c>
      <c r="L10" s="92">
        <f>($H$10/100)*L7</f>
        <v>50.764000000000003</v>
      </c>
      <c r="M10" s="88">
        <f t="shared" ref="M10" si="2">($C$5/100)*M7</f>
        <v>0</v>
      </c>
      <c r="N10" s="94"/>
    </row>
    <row r="11" spans="1:47" s="1" customFormat="1" ht="26.25" customHeight="1" x14ac:dyDescent="0.25">
      <c r="A11" s="124" t="s">
        <v>53</v>
      </c>
      <c r="B11" s="122" t="s">
        <v>56</v>
      </c>
      <c r="C11" s="73"/>
      <c r="D11" s="238">
        <v>0</v>
      </c>
      <c r="E11" s="238">
        <v>140</v>
      </c>
      <c r="F11" s="51">
        <v>570</v>
      </c>
      <c r="G11" s="51">
        <v>0</v>
      </c>
      <c r="H11" s="238">
        <v>649</v>
      </c>
      <c r="I11" s="225">
        <v>213</v>
      </c>
      <c r="J11" s="90">
        <v>5</v>
      </c>
      <c r="K11" s="93">
        <v>5026</v>
      </c>
      <c r="L11" s="90">
        <v>2</v>
      </c>
      <c r="M11" s="87"/>
      <c r="N11" s="94"/>
    </row>
    <row r="12" spans="1:47" s="1" customFormat="1" ht="26.25" customHeight="1" x14ac:dyDescent="0.25">
      <c r="A12" s="124"/>
      <c r="B12" s="122" t="s">
        <v>62</v>
      </c>
      <c r="C12" s="73"/>
      <c r="D12" s="238">
        <v>0</v>
      </c>
      <c r="E12" s="238">
        <v>7</v>
      </c>
      <c r="F12" s="51">
        <v>44</v>
      </c>
      <c r="G12" s="51">
        <v>0</v>
      </c>
      <c r="H12" s="238">
        <v>151</v>
      </c>
      <c r="I12" s="225">
        <v>32</v>
      </c>
      <c r="J12" s="90"/>
      <c r="K12" s="93"/>
      <c r="L12" s="90"/>
      <c r="M12" s="87"/>
      <c r="N12" s="94"/>
    </row>
    <row r="13" spans="1:47" s="1" customFormat="1" ht="26.25" customHeight="1" x14ac:dyDescent="0.25">
      <c r="B13" s="122" t="s">
        <v>57</v>
      </c>
      <c r="C13" s="73"/>
      <c r="D13" s="140">
        <v>0</v>
      </c>
      <c r="E13" s="140">
        <f t="shared" ref="E13:I13" si="3">E12/E14</f>
        <v>4.7619047619047616E-2</v>
      </c>
      <c r="F13" s="140">
        <f t="shared" si="3"/>
        <v>7.1661237785016291E-2</v>
      </c>
      <c r="G13" s="140">
        <v>0</v>
      </c>
      <c r="H13" s="140">
        <f t="shared" si="3"/>
        <v>0.18875</v>
      </c>
      <c r="I13" s="140">
        <f t="shared" si="3"/>
        <v>0.1306122448979592</v>
      </c>
      <c r="J13" s="90">
        <v>30.61</v>
      </c>
      <c r="K13" s="93">
        <v>33.07</v>
      </c>
      <c r="L13" s="90">
        <v>455.3</v>
      </c>
      <c r="M13" s="140"/>
      <c r="N13" s="94"/>
    </row>
    <row r="14" spans="1:47" s="1" customFormat="1" ht="26.25" x14ac:dyDescent="0.25">
      <c r="A14" s="46"/>
      <c r="B14" s="122" t="s">
        <v>54</v>
      </c>
      <c r="C14" s="126">
        <f>SUM(D14:I14)</f>
        <v>1806</v>
      </c>
      <c r="D14" s="65">
        <f>D12+D11</f>
        <v>0</v>
      </c>
      <c r="E14" s="65">
        <f t="shared" ref="E14:I14" si="4">E12+E11</f>
        <v>147</v>
      </c>
      <c r="F14" s="65">
        <f t="shared" si="4"/>
        <v>614</v>
      </c>
      <c r="G14" s="65">
        <f t="shared" si="4"/>
        <v>0</v>
      </c>
      <c r="H14" s="65">
        <f t="shared" si="4"/>
        <v>800</v>
      </c>
      <c r="I14" s="65">
        <f t="shared" si="4"/>
        <v>245</v>
      </c>
      <c r="J14" s="98">
        <f t="shared" ref="J14:L14" si="5">(J11/(100-J13))*100</f>
        <v>7.2056492289955321</v>
      </c>
      <c r="K14" s="98">
        <f t="shared" si="5"/>
        <v>7509.3381144479299</v>
      </c>
      <c r="L14" s="98">
        <f t="shared" si="5"/>
        <v>-0.56290458767238949</v>
      </c>
      <c r="M14" s="65">
        <f t="shared" ref="M14" si="6">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c r="E16" s="127">
        <f t="shared" ref="E16:H16" si="7">E11/E8</f>
        <v>7.650273224043716E-2</v>
      </c>
      <c r="F16" s="127">
        <f t="shared" si="7"/>
        <v>1.0654205607476634</v>
      </c>
      <c r="G16" s="127"/>
      <c r="H16" s="127">
        <f t="shared" si="7"/>
        <v>0.50115830115830118</v>
      </c>
      <c r="I16" s="127">
        <f t="shared" ref="I16" si="8">I11/I8</f>
        <v>0.45415778251599148</v>
      </c>
      <c r="J16" s="125">
        <f>J14/J8</f>
        <v>3.292430709371745E-2</v>
      </c>
      <c r="K16" s="125">
        <f>K14/K8</f>
        <v>7.2848199631826418</v>
      </c>
      <c r="L16" s="125">
        <f>L14/L8</f>
        <v>-1.2419295922170757E-2</v>
      </c>
      <c r="M16" s="127"/>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f t="shared" ref="E17:H17" si="9">E11/E9</f>
        <v>6.9062272464477326E-2</v>
      </c>
      <c r="F17" s="127">
        <f t="shared" si="9"/>
        <v>0.87333166838524035</v>
      </c>
      <c r="G17" s="127"/>
      <c r="H17" s="127">
        <f t="shared" si="9"/>
        <v>0.4721397533669966</v>
      </c>
      <c r="I17" s="127">
        <f t="shared" ref="I17" si="10">I11/I9</f>
        <v>0.40995122927629174</v>
      </c>
      <c r="J17" s="95"/>
      <c r="K17" s="96"/>
      <c r="L17" s="95"/>
      <c r="M17" s="127"/>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c r="E18" s="133">
        <f t="shared" ref="E18:H18" si="11">E14/E8</f>
        <v>8.0327868852459017E-2</v>
      </c>
      <c r="F18" s="133">
        <f t="shared" si="11"/>
        <v>1.1476635514018692</v>
      </c>
      <c r="G18" s="133"/>
      <c r="H18" s="133">
        <f t="shared" si="11"/>
        <v>0.61776061776061775</v>
      </c>
      <c r="I18" s="133">
        <f t="shared" ref="I18" si="12">I14/I8</f>
        <v>0.52238805970149249</v>
      </c>
      <c r="J18" s="95"/>
      <c r="K18" s="96"/>
      <c r="L18" s="95"/>
      <c r="M18" s="133"/>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f t="shared" ref="E19:H19" si="13">E14/E9</f>
        <v>7.2515386087701195E-2</v>
      </c>
      <c r="F19" s="129">
        <f t="shared" si="13"/>
        <v>0.94074674454129403</v>
      </c>
      <c r="G19" s="129"/>
      <c r="H19" s="129">
        <f t="shared" si="13"/>
        <v>0.58199045099167535</v>
      </c>
      <c r="I19" s="129">
        <f t="shared" ref="I19" si="14">I14/I9</f>
        <v>0.47154014635066421</v>
      </c>
      <c r="J19" s="95"/>
      <c r="K19" s="96"/>
      <c r="L19" s="95"/>
      <c r="M19" s="129"/>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c r="E20" s="190">
        <f>E14/E10</f>
        <v>7.1721311475409819E-2</v>
      </c>
      <c r="F20" s="191">
        <f>F14/F10</f>
        <v>1.0246995994659547</v>
      </c>
      <c r="G20" s="191"/>
      <c r="H20" s="191">
        <f t="shared" ref="H20:I20" si="15">H14/H10</f>
        <v>0.55157198014340869</v>
      </c>
      <c r="I20" s="191">
        <f t="shared" si="15"/>
        <v>0.4664179104477611</v>
      </c>
      <c r="J20" s="95"/>
      <c r="K20" s="96"/>
      <c r="L20" s="95"/>
      <c r="M20" s="191"/>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93">
        <f t="shared" ref="D21:H21" si="16">D10-D14</f>
        <v>0</v>
      </c>
      <c r="E21" s="192">
        <f t="shared" si="16"/>
        <v>1902.6000000000004</v>
      </c>
      <c r="F21" s="153">
        <f t="shared" si="16"/>
        <v>-14.800000000000068</v>
      </c>
      <c r="G21" s="193">
        <f t="shared" si="16"/>
        <v>0</v>
      </c>
      <c r="H21" s="193">
        <f t="shared" si="16"/>
        <v>650.40000000000009</v>
      </c>
      <c r="I21" s="193">
        <f t="shared" ref="I21" si="17">I10-I14</f>
        <v>280.28000000000009</v>
      </c>
      <c r="J21" s="125"/>
      <c r="K21" s="125"/>
      <c r="L21" s="125"/>
      <c r="M21" s="193">
        <f t="shared" ref="M21" si="18">M10-M14</f>
        <v>0</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48</v>
      </c>
      <c r="B22" s="316"/>
      <c r="C22" s="317" t="s">
        <v>139</v>
      </c>
      <c r="D22" s="213"/>
      <c r="E22" s="182" t="s">
        <v>145</v>
      </c>
      <c r="F22" s="161" t="s">
        <v>145</v>
      </c>
      <c r="G22" s="213"/>
      <c r="H22" s="182" t="s">
        <v>145</v>
      </c>
      <c r="I22" s="213" t="s">
        <v>145</v>
      </c>
      <c r="J22" s="61"/>
      <c r="K22" s="61"/>
      <c r="L22" s="61"/>
      <c r="M22" s="213"/>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18"/>
      <c r="D23" s="214"/>
      <c r="E23" s="183" t="s">
        <v>172</v>
      </c>
      <c r="F23" s="162" t="s">
        <v>153</v>
      </c>
      <c r="G23" s="214"/>
      <c r="H23" s="183" t="s">
        <v>153</v>
      </c>
      <c r="I23" s="214" t="s">
        <v>153</v>
      </c>
      <c r="J23" s="157"/>
      <c r="K23" s="77"/>
      <c r="L23" s="77"/>
      <c r="M23" s="214"/>
      <c r="N23" s="155"/>
      <c r="O23" s="155"/>
      <c r="P23" s="155"/>
      <c r="Q23" s="156"/>
      <c r="R23" s="151"/>
      <c r="S23" s="151"/>
    </row>
    <row r="24" spans="1:47" s="71" customFormat="1" ht="27" thickBot="1" x14ac:dyDescent="0.45">
      <c r="A24" s="320" t="s">
        <v>76</v>
      </c>
      <c r="B24" s="321"/>
      <c r="C24" s="318"/>
      <c r="D24" s="214"/>
      <c r="E24" s="183"/>
      <c r="F24" s="162"/>
      <c r="G24" s="214"/>
      <c r="H24" s="183"/>
      <c r="I24" s="214"/>
      <c r="J24" s="152"/>
      <c r="K24" s="152"/>
      <c r="L24" s="152"/>
      <c r="M24" s="214"/>
      <c r="N24" s="155"/>
      <c r="O24" s="155"/>
      <c r="P24" s="155"/>
      <c r="Q24" s="156"/>
      <c r="R24" s="151"/>
      <c r="S24" s="151"/>
    </row>
    <row r="25" spans="1:47" s="71" customFormat="1" ht="27" thickBot="1" x14ac:dyDescent="0.45">
      <c r="A25" s="322" t="s">
        <v>75</v>
      </c>
      <c r="B25" s="323"/>
      <c r="C25" s="319"/>
      <c r="D25" s="215"/>
      <c r="E25" s="184"/>
      <c r="F25" s="163"/>
      <c r="G25" s="215"/>
      <c r="H25" s="184"/>
      <c r="I25" s="215"/>
      <c r="J25" s="152"/>
      <c r="K25" s="152"/>
      <c r="L25" s="152"/>
      <c r="M25" s="215"/>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216" t="s">
        <v>139</v>
      </c>
      <c r="E28" s="199" t="s">
        <v>139</v>
      </c>
      <c r="F28" s="172" t="s">
        <v>139</v>
      </c>
      <c r="G28" s="216" t="s">
        <v>139</v>
      </c>
      <c r="H28" s="199" t="s">
        <v>139</v>
      </c>
      <c r="I28" s="199" t="s">
        <v>139</v>
      </c>
      <c r="J28" s="39"/>
      <c r="K28" s="75"/>
      <c r="L28" s="39"/>
      <c r="M28" s="216" t="s">
        <v>139</v>
      </c>
      <c r="N28" s="3" t="s">
        <v>139</v>
      </c>
      <c r="O28" s="171" t="s">
        <v>139</v>
      </c>
      <c r="P28" s="273" t="s">
        <v>139</v>
      </c>
      <c r="Q28" s="274" t="s">
        <v>193</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216" t="s">
        <v>139</v>
      </c>
      <c r="E29" s="199" t="s">
        <v>139</v>
      </c>
      <c r="F29" s="172" t="s">
        <v>139</v>
      </c>
      <c r="G29" s="216" t="s">
        <v>139</v>
      </c>
      <c r="H29" s="199" t="s">
        <v>139</v>
      </c>
      <c r="I29" s="199" t="s">
        <v>139</v>
      </c>
      <c r="J29" s="39"/>
      <c r="K29" s="75"/>
      <c r="L29" s="39"/>
      <c r="M29" s="216" t="s">
        <v>139</v>
      </c>
      <c r="N29" s="3" t="s">
        <v>139</v>
      </c>
      <c r="O29" s="171" t="s">
        <v>139</v>
      </c>
      <c r="P29" s="273" t="s">
        <v>139</v>
      </c>
      <c r="Q29" s="274" t="s">
        <v>193</v>
      </c>
      <c r="R29" s="325"/>
      <c r="S29" s="325"/>
      <c r="AD29" s="1"/>
      <c r="AE29" s="1"/>
      <c r="AF29" s="1"/>
      <c r="AG29" s="1"/>
      <c r="AH29" s="1"/>
      <c r="AI29" s="1"/>
      <c r="AJ29" s="1"/>
      <c r="AK29" s="1"/>
      <c r="AL29" s="1"/>
      <c r="AM29" s="1"/>
      <c r="AN29" s="1"/>
      <c r="AO29" s="1"/>
      <c r="AP29" s="1"/>
      <c r="AQ29" s="1"/>
      <c r="AR29" s="1"/>
      <c r="AS29" s="1"/>
      <c r="AT29" s="1"/>
      <c r="AU29" s="1"/>
    </row>
    <row r="30" spans="1:47" ht="21" x14ac:dyDescent="0.25">
      <c r="A30" s="332"/>
      <c r="B30" s="331"/>
      <c r="C30" s="54" t="s">
        <v>70</v>
      </c>
      <c r="D30" s="216" t="s">
        <v>139</v>
      </c>
      <c r="E30" s="199" t="s">
        <v>139</v>
      </c>
      <c r="F30" s="172" t="s">
        <v>139</v>
      </c>
      <c r="G30" s="216" t="s">
        <v>139</v>
      </c>
      <c r="H30" s="199" t="s">
        <v>139</v>
      </c>
      <c r="I30" s="199" t="s">
        <v>139</v>
      </c>
      <c r="J30" s="39"/>
      <c r="K30" s="75"/>
      <c r="L30" s="39"/>
      <c r="M30" s="216" t="s">
        <v>139</v>
      </c>
      <c r="N30" s="3" t="s">
        <v>139</v>
      </c>
      <c r="O30" s="171" t="s">
        <v>139</v>
      </c>
      <c r="P30" s="273" t="s">
        <v>139</v>
      </c>
      <c r="Q30" s="274" t="s">
        <v>193</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7"/>
      <c r="G31" s="7"/>
      <c r="H31" s="4"/>
      <c r="I31" s="4"/>
      <c r="J31" s="4"/>
      <c r="K31" s="7"/>
      <c r="L31" s="4"/>
      <c r="M31" s="7"/>
      <c r="N31" s="5"/>
      <c r="O31" s="5"/>
      <c r="P31" s="275"/>
      <c r="Q31" s="27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9"/>
      <c r="G32" s="9"/>
      <c r="H32" s="1"/>
      <c r="I32" s="1"/>
      <c r="J32" s="1"/>
      <c r="L32" s="1"/>
      <c r="M32" s="9"/>
      <c r="N32" s="10"/>
      <c r="O32" s="10"/>
      <c r="P32" s="277"/>
      <c r="Q32" s="27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6" t="s">
        <v>139</v>
      </c>
      <c r="E33" s="199" t="s">
        <v>139</v>
      </c>
      <c r="F33" s="172" t="s">
        <v>139</v>
      </c>
      <c r="G33" s="216" t="s">
        <v>139</v>
      </c>
      <c r="H33" s="199" t="s">
        <v>139</v>
      </c>
      <c r="I33" s="199" t="s">
        <v>139</v>
      </c>
      <c r="J33" s="25"/>
      <c r="K33" s="75"/>
      <c r="L33" s="25"/>
      <c r="M33" s="216" t="s">
        <v>139</v>
      </c>
      <c r="N33" s="3" t="s">
        <v>139</v>
      </c>
      <c r="O33" s="171" t="s">
        <v>139</v>
      </c>
      <c r="P33" s="273" t="s">
        <v>139</v>
      </c>
      <c r="Q33" s="274" t="s">
        <v>193</v>
      </c>
      <c r="R33" s="150"/>
      <c r="S33" s="150"/>
      <c r="AD33" s="1"/>
      <c r="AE33" s="1"/>
      <c r="AF33" s="1"/>
      <c r="AG33" s="1"/>
      <c r="AH33" s="1"/>
      <c r="AI33" s="1"/>
      <c r="AJ33" s="1"/>
      <c r="AK33" s="1"/>
      <c r="AL33" s="1"/>
      <c r="AM33" s="1"/>
      <c r="AN33" s="1"/>
      <c r="AO33" s="1"/>
      <c r="AP33" s="1"/>
      <c r="AQ33" s="1"/>
      <c r="AR33" s="1"/>
      <c r="AS33" s="1"/>
      <c r="AT33" s="1"/>
      <c r="AU33" s="1"/>
    </row>
    <row r="34" spans="1:47" ht="41.1" customHeight="1" x14ac:dyDescent="0.25">
      <c r="A34" s="333"/>
      <c r="B34" s="334"/>
      <c r="C34" s="178" t="s">
        <v>81</v>
      </c>
      <c r="D34" s="216" t="s">
        <v>139</v>
      </c>
      <c r="E34" s="199" t="s">
        <v>139</v>
      </c>
      <c r="F34" s="172" t="s">
        <v>139</v>
      </c>
      <c r="G34" s="216" t="s">
        <v>139</v>
      </c>
      <c r="H34" s="199" t="s">
        <v>139</v>
      </c>
      <c r="I34" s="199" t="s">
        <v>139</v>
      </c>
      <c r="J34" s="35"/>
      <c r="K34" s="75"/>
      <c r="L34" s="35"/>
      <c r="M34" s="216" t="s">
        <v>139</v>
      </c>
      <c r="N34" s="3" t="s">
        <v>139</v>
      </c>
      <c r="O34" s="171" t="s">
        <v>139</v>
      </c>
      <c r="P34" s="273" t="s">
        <v>139</v>
      </c>
      <c r="Q34" s="274" t="s">
        <v>193</v>
      </c>
      <c r="R34" s="150"/>
      <c r="S34" s="150"/>
      <c r="AD34" s="1"/>
      <c r="AE34" s="1"/>
      <c r="AF34" s="1"/>
      <c r="AG34" s="1"/>
      <c r="AH34" s="1"/>
      <c r="AI34" s="1"/>
      <c r="AJ34" s="1"/>
      <c r="AK34" s="1"/>
      <c r="AL34" s="1"/>
      <c r="AM34" s="1"/>
      <c r="AN34" s="1"/>
      <c r="AO34" s="1"/>
      <c r="AP34" s="1"/>
      <c r="AQ34" s="1"/>
      <c r="AR34" s="1"/>
      <c r="AS34" s="1"/>
      <c r="AT34" s="1"/>
      <c r="AU34" s="1"/>
    </row>
    <row r="35" spans="1:47" ht="21" customHeight="1" x14ac:dyDescent="0.25">
      <c r="A35" s="333"/>
      <c r="B35" s="334"/>
      <c r="C35" s="179" t="s">
        <v>79</v>
      </c>
      <c r="D35" s="216" t="s">
        <v>139</v>
      </c>
      <c r="E35" s="199" t="s">
        <v>139</v>
      </c>
      <c r="F35" s="172" t="s">
        <v>139</v>
      </c>
      <c r="G35" s="216" t="s">
        <v>139</v>
      </c>
      <c r="H35" s="199" t="s">
        <v>139</v>
      </c>
      <c r="I35" s="199" t="s">
        <v>139</v>
      </c>
      <c r="J35" s="35"/>
      <c r="K35" s="75"/>
      <c r="L35" s="35"/>
      <c r="M35" s="216" t="s">
        <v>139</v>
      </c>
      <c r="N35" s="3" t="s">
        <v>139</v>
      </c>
      <c r="O35" s="171" t="s">
        <v>139</v>
      </c>
      <c r="P35" s="273" t="s">
        <v>139</v>
      </c>
      <c r="Q35" s="274" t="s">
        <v>193</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16" t="s">
        <v>139</v>
      </c>
      <c r="E36" s="199" t="s">
        <v>139</v>
      </c>
      <c r="F36" s="172" t="s">
        <v>139</v>
      </c>
      <c r="G36" s="216" t="s">
        <v>139</v>
      </c>
      <c r="H36" s="199" t="s">
        <v>139</v>
      </c>
      <c r="I36" s="199" t="s">
        <v>139</v>
      </c>
      <c r="J36" s="25"/>
      <c r="K36" s="75"/>
      <c r="L36" s="25"/>
      <c r="M36" s="216" t="s">
        <v>139</v>
      </c>
      <c r="N36" s="3" t="s">
        <v>139</v>
      </c>
      <c r="O36" s="171" t="s">
        <v>139</v>
      </c>
      <c r="P36" s="273" t="s">
        <v>139</v>
      </c>
      <c r="Q36" s="274" t="s">
        <v>193</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16" t="s">
        <v>139</v>
      </c>
      <c r="E37" s="199" t="s">
        <v>139</v>
      </c>
      <c r="F37" s="172" t="s">
        <v>139</v>
      </c>
      <c r="G37" s="216" t="s">
        <v>139</v>
      </c>
      <c r="H37" s="199" t="s">
        <v>139</v>
      </c>
      <c r="I37" s="199" t="s">
        <v>139</v>
      </c>
      <c r="J37" s="26"/>
      <c r="K37" s="75"/>
      <c r="L37" s="26"/>
      <c r="M37" s="216" t="s">
        <v>139</v>
      </c>
      <c r="N37" s="3" t="s">
        <v>139</v>
      </c>
      <c r="O37" s="171" t="s">
        <v>139</v>
      </c>
      <c r="P37" s="273" t="s">
        <v>139</v>
      </c>
      <c r="Q37" s="274" t="s">
        <v>193</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24"/>
      <c r="B38" s="164"/>
      <c r="C38" s="78"/>
      <c r="D38" s="166"/>
      <c r="E38" s="166"/>
      <c r="F38" s="166"/>
      <c r="G38" s="167"/>
      <c r="H38" s="166"/>
      <c r="I38" s="166"/>
      <c r="J38" s="165"/>
      <c r="K38" s="154"/>
      <c r="L38" s="165"/>
      <c r="M38" s="165"/>
      <c r="N38" s="168"/>
      <c r="O38" s="168"/>
      <c r="P38" s="278"/>
      <c r="Q38" s="279"/>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6"/>
      <c r="H39" s="8"/>
      <c r="I39" s="8"/>
      <c r="J39" s="8"/>
      <c r="L39" s="8"/>
      <c r="M39" s="6"/>
      <c r="N39" s="5"/>
      <c r="O39" s="5"/>
      <c r="P39" s="280"/>
      <c r="Q39" s="276"/>
      <c r="R39" s="150"/>
      <c r="S39" s="150"/>
      <c r="AD39" s="1"/>
      <c r="AE39" s="1"/>
      <c r="AF39" s="1"/>
      <c r="AG39" s="1"/>
      <c r="AH39" s="1"/>
      <c r="AI39" s="1"/>
      <c r="AJ39" s="1"/>
      <c r="AK39" s="1"/>
      <c r="AL39" s="1"/>
      <c r="AM39" s="1"/>
      <c r="AN39" s="1"/>
      <c r="AO39" s="1"/>
      <c r="AP39" s="1"/>
      <c r="AQ39" s="1"/>
      <c r="AR39" s="1"/>
      <c r="AS39" s="1"/>
      <c r="AT39" s="1"/>
      <c r="AU39" s="1"/>
    </row>
    <row r="40" spans="1:47" ht="21" x14ac:dyDescent="0.25">
      <c r="A40" s="333" t="s">
        <v>3</v>
      </c>
      <c r="B40" s="334"/>
      <c r="C40" s="58" t="s">
        <v>4</v>
      </c>
      <c r="D40" s="216" t="s">
        <v>139</v>
      </c>
      <c r="E40" s="199" t="s">
        <v>139</v>
      </c>
      <c r="F40" s="172" t="s">
        <v>139</v>
      </c>
      <c r="G40" s="216" t="s">
        <v>139</v>
      </c>
      <c r="H40" s="199" t="s">
        <v>139</v>
      </c>
      <c r="I40" s="199" t="s">
        <v>139</v>
      </c>
      <c r="J40" s="25"/>
      <c r="K40" s="75"/>
      <c r="L40" s="25"/>
      <c r="M40" s="216" t="s">
        <v>139</v>
      </c>
      <c r="N40" s="3" t="s">
        <v>139</v>
      </c>
      <c r="O40" s="171" t="s">
        <v>139</v>
      </c>
      <c r="P40" s="273" t="s">
        <v>139</v>
      </c>
      <c r="Q40" s="274" t="s">
        <v>193</v>
      </c>
      <c r="R40"/>
      <c r="S40" s="150"/>
      <c r="AD40" s="1"/>
      <c r="AE40" s="1"/>
      <c r="AF40" s="1"/>
      <c r="AG40" s="1"/>
      <c r="AH40" s="1"/>
      <c r="AI40" s="1"/>
      <c r="AJ40" s="1"/>
      <c r="AK40" s="1"/>
      <c r="AL40" s="1"/>
      <c r="AM40" s="1"/>
      <c r="AN40" s="1"/>
      <c r="AO40" s="1"/>
      <c r="AP40" s="1"/>
      <c r="AQ40" s="1"/>
      <c r="AR40" s="1"/>
      <c r="AS40" s="1"/>
      <c r="AT40" s="1"/>
      <c r="AU40" s="1"/>
    </row>
    <row r="41" spans="1:47" ht="21" x14ac:dyDescent="0.25">
      <c r="A41" s="333"/>
      <c r="B41" s="334"/>
      <c r="C41" s="78" t="s">
        <v>10</v>
      </c>
      <c r="D41" s="216" t="s">
        <v>139</v>
      </c>
      <c r="E41" s="199" t="s">
        <v>139</v>
      </c>
      <c r="F41" s="172" t="s">
        <v>139</v>
      </c>
      <c r="G41" s="216" t="s">
        <v>139</v>
      </c>
      <c r="H41" s="199" t="s">
        <v>139</v>
      </c>
      <c r="I41" s="199" t="s">
        <v>139</v>
      </c>
      <c r="J41" s="25"/>
      <c r="K41" s="75"/>
      <c r="L41" s="25"/>
      <c r="M41" s="216" t="s">
        <v>139</v>
      </c>
      <c r="N41" s="3" t="s">
        <v>139</v>
      </c>
      <c r="O41" s="171" t="s">
        <v>139</v>
      </c>
      <c r="P41" s="273" t="s">
        <v>139</v>
      </c>
      <c r="Q41" s="274" t="s">
        <v>193</v>
      </c>
      <c r="R41"/>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C57</f>
        <v>Others Quota</v>
      </c>
      <c r="D42" s="216" t="s">
        <v>139</v>
      </c>
      <c r="E42" s="199" t="s">
        <v>139</v>
      </c>
      <c r="F42" s="172" t="s">
        <v>139</v>
      </c>
      <c r="G42" s="216" t="s">
        <v>139</v>
      </c>
      <c r="H42" s="199" t="s">
        <v>139</v>
      </c>
      <c r="I42" s="199" t="s">
        <v>139</v>
      </c>
      <c r="J42" s="35"/>
      <c r="K42" s="75"/>
      <c r="L42" s="35"/>
      <c r="M42" s="216" t="s">
        <v>139</v>
      </c>
      <c r="N42" s="3" t="s">
        <v>139</v>
      </c>
      <c r="O42" s="171" t="s">
        <v>139</v>
      </c>
      <c r="P42" s="273" t="s">
        <v>139</v>
      </c>
      <c r="Q42" s="274" t="s">
        <v>193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216" t="s">
        <v>139</v>
      </c>
      <c r="E43" s="199" t="s">
        <v>139</v>
      </c>
      <c r="F43" s="172" t="s">
        <v>139</v>
      </c>
      <c r="G43" s="216" t="s">
        <v>139</v>
      </c>
      <c r="H43" s="199" t="s">
        <v>139</v>
      </c>
      <c r="I43" s="199" t="s">
        <v>139</v>
      </c>
      <c r="J43" s="35"/>
      <c r="K43" s="75"/>
      <c r="L43" s="35"/>
      <c r="M43" s="216" t="s">
        <v>139</v>
      </c>
      <c r="N43" s="3" t="s">
        <v>139</v>
      </c>
      <c r="O43" s="171" t="s">
        <v>139</v>
      </c>
      <c r="P43" s="273" t="s">
        <v>139</v>
      </c>
      <c r="Q43" s="274" t="s">
        <v>193</v>
      </c>
      <c r="R43" s="150"/>
      <c r="S43" s="150"/>
      <c r="AD43" s="1"/>
      <c r="AE43" s="1"/>
      <c r="AF43" s="1"/>
      <c r="AG43" s="1"/>
      <c r="AH43" s="1"/>
      <c r="AI43" s="1"/>
      <c r="AJ43" s="1"/>
      <c r="AK43" s="1"/>
      <c r="AL43" s="1"/>
      <c r="AM43" s="1"/>
      <c r="AN43" s="1"/>
      <c r="AO43" s="1"/>
      <c r="AP43" s="1"/>
      <c r="AQ43" s="1"/>
      <c r="AR43" s="1"/>
      <c r="AS43" s="1"/>
      <c r="AT43" s="1"/>
      <c r="AU43" s="1"/>
    </row>
    <row r="44" spans="1:47" ht="21" customHeight="1" x14ac:dyDescent="0.25">
      <c r="A44" s="333"/>
      <c r="B44" s="334"/>
      <c r="C44" s="59" t="str">
        <f t="shared" ref="C44:C45" si="19">C58</f>
        <v>Remove TAC</v>
      </c>
      <c r="D44" s="216" t="s">
        <v>139</v>
      </c>
      <c r="E44" s="199" t="s">
        <v>139</v>
      </c>
      <c r="F44" s="172" t="s">
        <v>139</v>
      </c>
      <c r="G44" s="216" t="s">
        <v>139</v>
      </c>
      <c r="H44" s="199" t="s">
        <v>139</v>
      </c>
      <c r="I44" s="199" t="s">
        <v>139</v>
      </c>
      <c r="J44" s="35"/>
      <c r="K44" s="75"/>
      <c r="L44" s="35"/>
      <c r="M44" s="216" t="s">
        <v>139</v>
      </c>
      <c r="N44" s="3" t="s">
        <v>139</v>
      </c>
      <c r="O44" s="171" t="s">
        <v>139</v>
      </c>
      <c r="P44" s="273" t="s">
        <v>139</v>
      </c>
      <c r="Q44" s="274" t="s">
        <v>193</v>
      </c>
      <c r="R44" s="150"/>
      <c r="S44" s="150"/>
      <c r="AD44" s="1"/>
      <c r="AE44" s="1"/>
      <c r="AF44" s="1"/>
      <c r="AG44" s="1"/>
      <c r="AH44" s="1"/>
      <c r="AI44" s="1"/>
      <c r="AJ44" s="1"/>
      <c r="AK44" s="1"/>
      <c r="AL44" s="1"/>
      <c r="AM44" s="1"/>
      <c r="AN44" s="1"/>
      <c r="AO44" s="1"/>
      <c r="AP44" s="1"/>
      <c r="AQ44" s="1"/>
      <c r="AR44" s="1"/>
      <c r="AS44" s="1"/>
      <c r="AT44" s="1"/>
      <c r="AU44" s="1"/>
    </row>
    <row r="45" spans="1:47" ht="21" customHeight="1" x14ac:dyDescent="0.25">
      <c r="A45" s="333"/>
      <c r="B45" s="334"/>
      <c r="C45" s="58" t="str">
        <f t="shared" si="19"/>
        <v xml:space="preserve">Merge TAC regions </v>
      </c>
      <c r="D45" s="216" t="s">
        <v>139</v>
      </c>
      <c r="E45" s="199" t="s">
        <v>139</v>
      </c>
      <c r="F45" s="172" t="s">
        <v>139</v>
      </c>
      <c r="G45" s="216" t="s">
        <v>139</v>
      </c>
      <c r="H45" s="199" t="s">
        <v>139</v>
      </c>
      <c r="I45" s="199" t="s">
        <v>139</v>
      </c>
      <c r="J45" s="35"/>
      <c r="K45" s="75"/>
      <c r="L45" s="35"/>
      <c r="M45" s="216" t="s">
        <v>139</v>
      </c>
      <c r="N45" s="3" t="s">
        <v>139</v>
      </c>
      <c r="O45" s="171" t="s">
        <v>139</v>
      </c>
      <c r="P45" s="273" t="s">
        <v>139</v>
      </c>
      <c r="Q45" s="274" t="s">
        <v>193</v>
      </c>
      <c r="R45" s="150"/>
      <c r="S45" s="150"/>
      <c r="AD45" s="1"/>
      <c r="AE45" s="1"/>
      <c r="AF45" s="1"/>
      <c r="AG45" s="1"/>
      <c r="AH45" s="1"/>
      <c r="AI45" s="1"/>
      <c r="AJ45" s="1"/>
      <c r="AK45" s="1"/>
      <c r="AL45" s="1"/>
      <c r="AM45" s="1"/>
      <c r="AN45" s="1"/>
      <c r="AO45" s="1"/>
      <c r="AP45" s="1"/>
      <c r="AQ45" s="1"/>
      <c r="AR45" s="1"/>
      <c r="AS45" s="1"/>
      <c r="AT45" s="1"/>
      <c r="AU45" s="1"/>
    </row>
    <row r="46" spans="1:47" ht="21" customHeight="1" x14ac:dyDescent="0.25">
      <c r="A46" s="1"/>
      <c r="B46" s="1"/>
      <c r="C46" s="1"/>
      <c r="D46" s="1"/>
      <c r="E46" s="1"/>
      <c r="F46" s="6"/>
      <c r="G46" s="6"/>
      <c r="H46" s="1"/>
      <c r="I46" s="1"/>
      <c r="J46" s="1"/>
      <c r="K46" s="6"/>
      <c r="L46" s="1"/>
      <c r="M46" s="6"/>
      <c r="N46" s="5"/>
      <c r="O46" s="5"/>
      <c r="P46" s="280"/>
      <c r="Q46" s="276"/>
      <c r="R46" s="150"/>
      <c r="S46" s="150"/>
      <c r="AD46" s="1"/>
      <c r="AE46" s="1"/>
      <c r="AF46" s="1"/>
      <c r="AG46" s="1"/>
      <c r="AH46" s="1"/>
      <c r="AI46" s="1"/>
      <c r="AJ46" s="1"/>
      <c r="AK46" s="1"/>
      <c r="AL46" s="1"/>
      <c r="AM46" s="1"/>
      <c r="AN46" s="1"/>
      <c r="AO46" s="1"/>
      <c r="AP46" s="1"/>
      <c r="AQ46" s="1"/>
      <c r="AR46" s="1"/>
      <c r="AS46" s="1"/>
      <c r="AT46" s="1"/>
      <c r="AU46" s="1"/>
    </row>
    <row r="47" spans="1:47" ht="34.5" customHeight="1" x14ac:dyDescent="0.25">
      <c r="A47" s="1"/>
      <c r="B47" s="1"/>
      <c r="C47" s="74" t="s">
        <v>38</v>
      </c>
      <c r="D47" s="68" t="s">
        <v>40</v>
      </c>
      <c r="E47" s="36"/>
      <c r="F47" s="7"/>
      <c r="G47" s="7"/>
      <c r="H47" s="36"/>
      <c r="I47" s="36"/>
      <c r="J47" s="36"/>
      <c r="L47" s="36"/>
      <c r="M47" s="7"/>
      <c r="N47" s="36"/>
      <c r="O47" s="36"/>
      <c r="P47" s="36"/>
      <c r="Q47" s="36"/>
      <c r="R47" s="150"/>
      <c r="S47" s="150"/>
      <c r="AD47" s="1"/>
      <c r="AE47" s="1"/>
      <c r="AF47" s="1"/>
      <c r="AG47" s="1"/>
      <c r="AH47" s="1"/>
      <c r="AI47" s="1"/>
      <c r="AJ47" s="1"/>
      <c r="AK47" s="1"/>
      <c r="AL47" s="1"/>
      <c r="AM47" s="1"/>
      <c r="AN47" s="1"/>
      <c r="AO47" s="1"/>
      <c r="AP47" s="1"/>
      <c r="AQ47" s="1"/>
      <c r="AR47" s="1"/>
      <c r="AS47" s="1"/>
      <c r="AT47" s="1"/>
      <c r="AU47" s="1"/>
    </row>
    <row r="48" spans="1:47" ht="21" x14ac:dyDescent="0.25">
      <c r="A48" s="333" t="s">
        <v>2</v>
      </c>
      <c r="B48" s="334"/>
      <c r="C48" s="56" t="s">
        <v>14</v>
      </c>
      <c r="D48" s="216" t="s">
        <v>139</v>
      </c>
      <c r="E48" s="199" t="s">
        <v>139</v>
      </c>
      <c r="F48" s="172" t="s">
        <v>139</v>
      </c>
      <c r="G48" s="216" t="s">
        <v>139</v>
      </c>
      <c r="H48" s="199" t="s">
        <v>139</v>
      </c>
      <c r="I48" s="199" t="s">
        <v>139</v>
      </c>
      <c r="J48" s="35"/>
      <c r="K48" s="75"/>
      <c r="L48" s="35"/>
      <c r="M48" s="216" t="s">
        <v>139</v>
      </c>
      <c r="N48" s="3" t="s">
        <v>139</v>
      </c>
      <c r="O48" s="171" t="s">
        <v>139</v>
      </c>
      <c r="P48" s="273" t="s">
        <v>139</v>
      </c>
      <c r="Q48" s="274" t="s">
        <v>193</v>
      </c>
      <c r="R48" s="150"/>
      <c r="S48" s="150"/>
      <c r="AD48" s="1"/>
      <c r="AE48" s="1"/>
      <c r="AF48" s="1"/>
      <c r="AG48" s="1"/>
      <c r="AH48" s="1"/>
      <c r="AI48" s="1"/>
      <c r="AJ48" s="1"/>
      <c r="AK48" s="1"/>
      <c r="AL48" s="1"/>
      <c r="AM48" s="1"/>
      <c r="AN48" s="1"/>
      <c r="AO48" s="1"/>
      <c r="AP48" s="1"/>
      <c r="AQ48" s="1"/>
      <c r="AR48" s="1"/>
      <c r="AS48" s="1"/>
      <c r="AT48" s="1"/>
      <c r="AU48" s="1"/>
    </row>
    <row r="49" spans="1:47" s="1" customFormat="1" ht="21" x14ac:dyDescent="0.25">
      <c r="A49" s="333"/>
      <c r="B49" s="334"/>
      <c r="C49" s="62" t="s">
        <v>30</v>
      </c>
      <c r="D49" s="216" t="s">
        <v>139</v>
      </c>
      <c r="E49" s="199" t="s">
        <v>139</v>
      </c>
      <c r="F49" s="172" t="s">
        <v>139</v>
      </c>
      <c r="G49" s="216" t="s">
        <v>139</v>
      </c>
      <c r="H49" s="199" t="s">
        <v>139</v>
      </c>
      <c r="I49" s="199" t="s">
        <v>139</v>
      </c>
      <c r="J49" s="25"/>
      <c r="K49" s="75"/>
      <c r="L49" s="25"/>
      <c r="M49" s="216" t="s">
        <v>139</v>
      </c>
      <c r="N49" s="3" t="s">
        <v>139</v>
      </c>
      <c r="O49" s="171" t="s">
        <v>139</v>
      </c>
      <c r="P49" s="273" t="s">
        <v>139</v>
      </c>
      <c r="Q49" s="274" t="s">
        <v>193</v>
      </c>
      <c r="R49" s="150"/>
      <c r="S49" s="150"/>
    </row>
    <row r="50" spans="1:47" s="1" customFormat="1" ht="30" customHeight="1" x14ac:dyDescent="0.35">
      <c r="A50" s="333"/>
      <c r="B50" s="334"/>
      <c r="C50" s="176" t="s">
        <v>31</v>
      </c>
      <c r="D50" s="216" t="s">
        <v>139</v>
      </c>
      <c r="E50" s="199" t="s">
        <v>139</v>
      </c>
      <c r="F50" s="172" t="s">
        <v>139</v>
      </c>
      <c r="G50" s="216" t="s">
        <v>139</v>
      </c>
      <c r="H50" s="199" t="s">
        <v>139</v>
      </c>
      <c r="I50" s="199" t="s">
        <v>139</v>
      </c>
      <c r="J50" s="25"/>
      <c r="K50" s="75"/>
      <c r="L50" s="25"/>
      <c r="M50" s="216" t="s">
        <v>139</v>
      </c>
      <c r="N50" s="3" t="s">
        <v>139</v>
      </c>
      <c r="O50" s="171" t="s">
        <v>139</v>
      </c>
      <c r="P50" s="273" t="s">
        <v>139</v>
      </c>
      <c r="Q50" s="274" t="s">
        <v>193</v>
      </c>
      <c r="R50" s="150"/>
      <c r="S50" s="150"/>
    </row>
    <row r="51" spans="1:47" s="1" customFormat="1" ht="21" x14ac:dyDescent="0.35">
      <c r="A51" s="333"/>
      <c r="B51" s="334"/>
      <c r="C51" s="175"/>
      <c r="D51" s="185"/>
      <c r="E51" s="185"/>
      <c r="F51" s="185"/>
      <c r="G51" s="185"/>
      <c r="H51" s="185"/>
      <c r="I51" s="185"/>
      <c r="J51" s="39"/>
      <c r="K51" s="196"/>
      <c r="L51" s="39"/>
      <c r="M51" s="39"/>
      <c r="N51" s="197"/>
      <c r="O51" s="197"/>
      <c r="P51" s="148"/>
      <c r="Q51" s="147"/>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ht="21.75" thickBot="1" x14ac:dyDescent="0.3">
      <c r="A53" s="1"/>
      <c r="B53" s="1"/>
      <c r="C53" s="4"/>
      <c r="D53" s="4"/>
      <c r="E53" s="4"/>
      <c r="F53" s="6"/>
      <c r="G53" s="15"/>
      <c r="H53" s="4"/>
      <c r="I53" s="6"/>
      <c r="J53" s="4"/>
      <c r="K53" s="15"/>
      <c r="L53" s="4"/>
      <c r="M53" s="4"/>
      <c r="N53" s="5"/>
      <c r="O53" s="5"/>
      <c r="P53" s="15"/>
      <c r="R53" s="150"/>
      <c r="S53" s="150"/>
      <c r="AD53" s="1"/>
      <c r="AE53" s="1"/>
      <c r="AF53" s="1"/>
      <c r="AG53" s="1"/>
      <c r="AH53" s="1"/>
      <c r="AI53" s="1"/>
      <c r="AJ53" s="1"/>
      <c r="AK53" s="1"/>
      <c r="AL53" s="1"/>
      <c r="AM53" s="1"/>
      <c r="AN53" s="1"/>
      <c r="AO53" s="1"/>
      <c r="AP53" s="1"/>
      <c r="AQ53" s="1"/>
      <c r="AR53" s="1"/>
      <c r="AS53" s="1"/>
      <c r="AT53" s="1"/>
      <c r="AU53" s="1"/>
    </row>
    <row r="54" spans="1:47" ht="132" customHeight="1" thickBot="1" x14ac:dyDescent="0.3">
      <c r="A54" s="335" t="s">
        <v>86</v>
      </c>
      <c r="B54" s="336"/>
      <c r="C54" s="336"/>
      <c r="D54" s="337" t="s">
        <v>312</v>
      </c>
      <c r="E54" s="336"/>
      <c r="F54" s="336"/>
      <c r="G54" s="336"/>
      <c r="H54" s="336"/>
      <c r="I54" s="338"/>
      <c r="J54" s="117"/>
      <c r="K54" s="105"/>
      <c r="L54" s="223"/>
      <c r="M54" s="233"/>
      <c r="N54" s="31"/>
      <c r="O54" s="31"/>
      <c r="P54" s="31"/>
      <c r="Q54" s="31"/>
      <c r="R54" s="325"/>
      <c r="S54" s="325"/>
      <c r="AD54" s="1"/>
      <c r="AE54" s="1"/>
      <c r="AF54" s="1"/>
      <c r="AG54" s="1"/>
      <c r="AH54" s="1"/>
      <c r="AI54" s="1"/>
      <c r="AJ54" s="1"/>
      <c r="AK54" s="1"/>
      <c r="AL54" s="1"/>
      <c r="AM54" s="1"/>
      <c r="AN54" s="1"/>
      <c r="AO54" s="1"/>
      <c r="AP54" s="1"/>
      <c r="AQ54" s="1"/>
      <c r="AR54" s="1"/>
      <c r="AS54" s="1"/>
      <c r="AT54" s="1"/>
      <c r="AU54" s="1"/>
    </row>
    <row r="55" spans="1:47" ht="23.25" hidden="1" x14ac:dyDescent="0.35">
      <c r="A55" s="18"/>
      <c r="B55" s="19"/>
      <c r="C55" s="6"/>
      <c r="D55" s="6"/>
      <c r="E55" s="6"/>
      <c r="F55" s="5"/>
      <c r="G55" s="114"/>
      <c r="H55" s="6"/>
      <c r="I55" s="5"/>
      <c r="J55" s="6"/>
      <c r="K55" s="5"/>
      <c r="L55" s="6"/>
      <c r="M55" s="6"/>
      <c r="N55" s="5"/>
      <c r="O55" s="5"/>
      <c r="P55" s="5"/>
      <c r="R55" s="150"/>
      <c r="S55" s="150"/>
      <c r="AD55" s="1"/>
      <c r="AE55" s="1"/>
      <c r="AF55" s="1"/>
      <c r="AG55" s="1"/>
      <c r="AH55" s="1"/>
      <c r="AI55" s="1"/>
      <c r="AJ55" s="1"/>
      <c r="AK55" s="1"/>
      <c r="AL55" s="1"/>
      <c r="AM55" s="1"/>
      <c r="AN55" s="1"/>
      <c r="AO55" s="1"/>
      <c r="AP55" s="1"/>
      <c r="AQ55" s="1"/>
      <c r="AR55" s="1"/>
      <c r="AS55" s="1"/>
      <c r="AT55" s="1"/>
      <c r="AU55" s="1"/>
    </row>
    <row r="56" spans="1:47" ht="21" hidden="1" x14ac:dyDescent="0.25">
      <c r="A56" s="1"/>
      <c r="B56" s="1"/>
      <c r="C56" s="16"/>
      <c r="D56" s="69" t="s">
        <v>39</v>
      </c>
      <c r="E56" s="16"/>
      <c r="F56" s="7"/>
      <c r="G56" s="115"/>
      <c r="H56" s="16"/>
      <c r="I56" s="7"/>
      <c r="J56" s="16"/>
      <c r="L56" s="16"/>
      <c r="M56" s="16"/>
      <c r="N56" s="5"/>
      <c r="O56" s="5"/>
      <c r="P56" s="16"/>
      <c r="R56" s="150"/>
      <c r="S56" s="150"/>
      <c r="AD56" s="1"/>
      <c r="AE56" s="1"/>
      <c r="AF56" s="1"/>
      <c r="AG56" s="1"/>
      <c r="AH56" s="1"/>
      <c r="AI56" s="1"/>
      <c r="AJ56" s="1"/>
      <c r="AK56" s="1"/>
      <c r="AL56" s="1"/>
      <c r="AM56" s="1"/>
      <c r="AN56" s="1"/>
      <c r="AO56" s="1"/>
      <c r="AP56" s="1"/>
      <c r="AQ56" s="1"/>
      <c r="AR56" s="1"/>
      <c r="AS56" s="1"/>
      <c r="AT56" s="1"/>
      <c r="AU56" s="1"/>
    </row>
    <row r="57" spans="1:47" ht="21" hidden="1" customHeight="1" thickBot="1" x14ac:dyDescent="0.3">
      <c r="A57" s="326" t="s">
        <v>32</v>
      </c>
      <c r="B57" s="327"/>
      <c r="C57" s="41" t="s">
        <v>11</v>
      </c>
      <c r="D57" s="13" t="s">
        <v>63</v>
      </c>
      <c r="E57" s="13" t="s">
        <v>63</v>
      </c>
      <c r="F57" s="138" t="s">
        <v>63</v>
      </c>
      <c r="G57" s="42"/>
      <c r="H57" s="138" t="s">
        <v>63</v>
      </c>
      <c r="I57" s="44"/>
      <c r="J57" s="13"/>
      <c r="K57" s="75"/>
      <c r="L57" s="13"/>
      <c r="M57" s="13"/>
      <c r="N57" s="14"/>
      <c r="O57" s="29"/>
      <c r="Q57" s="6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c r="B58" s="327"/>
      <c r="C58" s="58" t="s">
        <v>5</v>
      </c>
      <c r="D58" s="37"/>
      <c r="E58" s="37"/>
      <c r="F58" s="73"/>
      <c r="G58" s="43"/>
      <c r="H58" s="138"/>
      <c r="I58" s="112"/>
      <c r="J58" s="37"/>
      <c r="K58" s="76"/>
      <c r="L58" s="37"/>
      <c r="M58" s="37"/>
      <c r="N58" s="20"/>
      <c r="O58" s="30"/>
      <c r="P58" s="2"/>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6</v>
      </c>
      <c r="D59" s="12"/>
      <c r="E59" s="12"/>
      <c r="F59" s="138"/>
      <c r="G59" s="42"/>
      <c r="H59" s="138"/>
      <c r="I59" s="113"/>
      <c r="J59" s="12"/>
      <c r="K59" s="75"/>
      <c r="L59" s="12"/>
      <c r="M59" s="12"/>
      <c r="N59" s="14"/>
      <c r="O59" s="29"/>
      <c r="P59" s="17"/>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3">
      <c r="A60" s="326"/>
      <c r="B60" s="327"/>
      <c r="C60" s="41" t="s">
        <v>16</v>
      </c>
      <c r="D60" s="38"/>
      <c r="E60" s="38"/>
      <c r="F60" s="138"/>
      <c r="G60" s="43"/>
      <c r="H60" s="138"/>
      <c r="I60" s="44"/>
      <c r="J60" s="38"/>
      <c r="K60" s="75"/>
      <c r="L60" s="38"/>
      <c r="M60" s="38"/>
      <c r="N60" s="14"/>
      <c r="O60" s="14"/>
      <c r="P60" s="149"/>
      <c r="Q60" s="147"/>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60" t="s">
        <v>15</v>
      </c>
      <c r="D61" s="23"/>
      <c r="E61" s="23"/>
      <c r="F61" s="138"/>
      <c r="G61" s="42"/>
      <c r="H61" s="138"/>
      <c r="I61" s="44"/>
      <c r="J61" s="23"/>
      <c r="K61" s="75"/>
      <c r="L61" s="23"/>
      <c r="M61" s="23"/>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57"/>
      <c r="D62" s="24"/>
      <c r="E62" s="24"/>
      <c r="F62" s="73"/>
      <c r="G62" s="42"/>
      <c r="H62" s="138"/>
      <c r="I62" s="44"/>
      <c r="J62" s="24"/>
      <c r="K62" s="76"/>
      <c r="L62" s="24"/>
      <c r="M62" s="24"/>
      <c r="N62" s="14"/>
      <c r="O62" s="29"/>
      <c r="P62" s="149"/>
      <c r="Q62" s="147"/>
      <c r="R62" s="150"/>
      <c r="S62" s="150"/>
      <c r="AD62" s="1"/>
      <c r="AE62" s="1"/>
      <c r="AF62" s="1"/>
      <c r="AG62" s="1"/>
      <c r="AH62" s="1"/>
      <c r="AI62" s="1"/>
      <c r="AJ62" s="1"/>
      <c r="AK62" s="1"/>
      <c r="AL62" s="1"/>
      <c r="AM62" s="1"/>
      <c r="AN62" s="1"/>
      <c r="AO62" s="1"/>
      <c r="AP62" s="1"/>
      <c r="AQ62" s="1"/>
      <c r="AR62" s="1"/>
      <c r="AS62" s="1"/>
      <c r="AT62" s="1"/>
      <c r="AU62" s="1"/>
    </row>
    <row r="63" spans="1:47" ht="21.75" hidden="1" thickBot="1" x14ac:dyDescent="0.3">
      <c r="A63" s="21"/>
      <c r="B63" s="21"/>
      <c r="C63" s="22"/>
      <c r="D63" s="6"/>
      <c r="E63" s="6"/>
      <c r="F63" s="6"/>
      <c r="G63" s="22"/>
      <c r="H63" s="22"/>
      <c r="I63" s="22"/>
      <c r="J63" s="22"/>
      <c r="K63" s="22"/>
      <c r="L63" s="22"/>
      <c r="M63" s="6"/>
      <c r="N63" s="15"/>
      <c r="O63" s="15"/>
      <c r="P63" s="142" t="s">
        <v>64</v>
      </c>
      <c r="R63" s="150"/>
      <c r="S63" s="150"/>
      <c r="AD63" s="1"/>
      <c r="AE63" s="1"/>
      <c r="AF63" s="1"/>
      <c r="AG63" s="1"/>
      <c r="AH63" s="1"/>
      <c r="AI63" s="1"/>
      <c r="AJ63" s="1"/>
      <c r="AK63" s="1"/>
      <c r="AL63" s="1"/>
      <c r="AM63" s="1"/>
      <c r="AN63" s="1"/>
      <c r="AO63" s="1"/>
      <c r="AP63" s="1"/>
      <c r="AQ63" s="1"/>
      <c r="AR63" s="1"/>
      <c r="AS63" s="1"/>
      <c r="AT63" s="1"/>
      <c r="AU63" s="1"/>
    </row>
    <row r="64" spans="1:47" ht="60" hidden="1" customHeight="1" x14ac:dyDescent="0.35">
      <c r="A64" s="335" t="s">
        <v>29</v>
      </c>
      <c r="B64" s="336"/>
      <c r="C64" s="336"/>
      <c r="D64" s="117" t="s">
        <v>65</v>
      </c>
      <c r="E64" s="117"/>
      <c r="F64" s="105"/>
      <c r="G64" s="107"/>
      <c r="H64" s="223"/>
      <c r="I64" s="106"/>
      <c r="J64" s="117"/>
      <c r="K64" s="105"/>
      <c r="L64" s="223"/>
      <c r="M64" s="233"/>
      <c r="N64" s="32"/>
      <c r="O64" s="31"/>
      <c r="P64" s="31"/>
      <c r="Q64" s="31"/>
      <c r="R64" s="150"/>
      <c r="S64" s="150"/>
      <c r="AD64" s="1"/>
      <c r="AE64" s="1"/>
      <c r="AF64" s="1"/>
      <c r="AG64" s="1"/>
      <c r="AH64" s="1"/>
      <c r="AI64" s="1"/>
      <c r="AJ64" s="1"/>
      <c r="AK64" s="1"/>
      <c r="AL64" s="1"/>
      <c r="AM64" s="1"/>
      <c r="AN64" s="1"/>
      <c r="AO64" s="1"/>
      <c r="AP64" s="1"/>
      <c r="AQ64" s="1"/>
      <c r="AR64" s="1"/>
      <c r="AS64" s="1"/>
      <c r="AT64" s="1"/>
      <c r="AU64" s="1"/>
    </row>
    <row r="65" spans="1:19" s="1" customFormat="1" x14ac:dyDescent="0.25">
      <c r="R65" s="150"/>
      <c r="S65" s="150"/>
    </row>
    <row r="66" spans="1:19" s="1" customFormat="1" ht="23.25" x14ac:dyDescent="0.35">
      <c r="A66" s="209" t="s">
        <v>20</v>
      </c>
      <c r="B66" s="210"/>
    </row>
    <row r="67" spans="1:19" s="1" customFormat="1" ht="21" x14ac:dyDescent="0.35">
      <c r="A67" s="211"/>
      <c r="B67" s="210" t="s">
        <v>21</v>
      </c>
    </row>
    <row r="68" spans="1:19" s="1" customFormat="1" ht="21" x14ac:dyDescent="0.35">
      <c r="A68" s="211"/>
      <c r="B68" s="210" t="s">
        <v>22</v>
      </c>
    </row>
    <row r="69" spans="1:19" s="1" customFormat="1" ht="21" x14ac:dyDescent="0.35">
      <c r="A69" s="211"/>
      <c r="B69" s="210" t="s">
        <v>23</v>
      </c>
    </row>
    <row r="70" spans="1:19" s="1" customFormat="1" ht="21" x14ac:dyDescent="0.35">
      <c r="A70" s="211"/>
      <c r="B70" s="210" t="s">
        <v>24</v>
      </c>
    </row>
    <row r="71" spans="1:19" s="1" customFormat="1" ht="21" x14ac:dyDescent="0.35">
      <c r="A71" s="211"/>
      <c r="B71" s="210" t="s">
        <v>25</v>
      </c>
    </row>
    <row r="72" spans="1:19" s="1" customFormat="1" ht="21" x14ac:dyDescent="0.35">
      <c r="A72" s="211"/>
      <c r="B72" s="210" t="s">
        <v>26</v>
      </c>
    </row>
    <row r="73" spans="1:19" s="1" customFormat="1" ht="21" x14ac:dyDescent="0.35">
      <c r="A73" s="211"/>
      <c r="B73" s="210" t="s">
        <v>27</v>
      </c>
    </row>
    <row r="74" spans="1:19" s="1" customFormat="1" ht="21" x14ac:dyDescent="0.35">
      <c r="A74" s="211"/>
      <c r="B74" s="210" t="s">
        <v>24</v>
      </c>
    </row>
    <row r="75" spans="1:19" s="1" customFormat="1" ht="21" x14ac:dyDescent="0.35">
      <c r="A75" s="211"/>
      <c r="B75" s="210" t="s">
        <v>25</v>
      </c>
    </row>
    <row r="76" spans="1:19" s="1" customFormat="1" ht="21" x14ac:dyDescent="0.35">
      <c r="A76" s="211"/>
      <c r="B76" s="210" t="s">
        <v>26</v>
      </c>
    </row>
    <row r="77" spans="1:19" s="1" customFormat="1" ht="21" x14ac:dyDescent="0.35">
      <c r="A77" s="211"/>
      <c r="B77" s="210" t="s">
        <v>27</v>
      </c>
    </row>
    <row r="78" spans="1:19" s="1" customFormat="1" ht="21" x14ac:dyDescent="0.35">
      <c r="B78" s="72"/>
    </row>
  </sheetData>
  <mergeCells count="29">
    <mergeCell ref="A64:C64"/>
    <mergeCell ref="A40:B45"/>
    <mergeCell ref="A48:B52"/>
    <mergeCell ref="A54:C54"/>
    <mergeCell ref="D54:I54"/>
    <mergeCell ref="R54:S54"/>
    <mergeCell ref="A57:B62"/>
    <mergeCell ref="A26:B26"/>
    <mergeCell ref="R27:S27"/>
    <mergeCell ref="A28:B30"/>
    <mergeCell ref="R29:S29"/>
    <mergeCell ref="R32:S32"/>
    <mergeCell ref="A33:B37"/>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U78"/>
  <sheetViews>
    <sheetView zoomScale="60" zoomScaleNormal="60" workbookViewId="0">
      <pane xSplit="2" ySplit="2" topLeftCell="C3" activePane="bottomRight" state="frozen"/>
      <selection pane="topRight" activeCell="C1" sqref="C1"/>
      <selection pane="bottomLeft" activeCell="A3" sqref="A3"/>
      <selection pane="bottomRight" activeCell="D12" sqref="D12:M12"/>
    </sheetView>
  </sheetViews>
  <sheetFormatPr defaultColWidth="35.75" defaultRowHeight="15.75" x14ac:dyDescent="0.25"/>
  <cols>
    <col min="1" max="1" width="35.25" customWidth="1"/>
    <col min="2" max="2" width="49.875" bestFit="1" customWidth="1"/>
    <col min="3" max="3" width="59.375" customWidth="1"/>
    <col min="4" max="4" width="27.375" customWidth="1"/>
    <col min="5" max="5" width="24.375" customWidth="1"/>
    <col min="6" max="6" width="25.375" bestFit="1"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95</v>
      </c>
      <c r="B1" s="108"/>
      <c r="C1" s="108"/>
      <c r="D1" s="298" t="s">
        <v>327</v>
      </c>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14190</v>
      </c>
      <c r="D4" s="314"/>
      <c r="E4" s="314"/>
      <c r="F4" s="314"/>
      <c r="G4" s="314"/>
      <c r="H4" s="314"/>
      <c r="I4" s="314"/>
      <c r="J4" s="314"/>
      <c r="K4" s="314"/>
      <c r="L4" s="314"/>
      <c r="M4" s="314"/>
    </row>
    <row r="5" spans="1:47" s="1" customFormat="1" ht="26.25" x14ac:dyDescent="0.25">
      <c r="A5" s="324" t="s">
        <v>112</v>
      </c>
      <c r="B5" s="324"/>
      <c r="C5" s="226">
        <f>C4*1</f>
        <v>14190</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87">
        <f>(D8/$C$4)*100</f>
        <v>0</v>
      </c>
      <c r="E7" s="100">
        <f t="shared" ref="E7:F7" si="0">(E8/$C$4)*100</f>
        <v>0.81042988019732198</v>
      </c>
      <c r="F7" s="100">
        <f t="shared" si="0"/>
        <v>1.3530655391120507</v>
      </c>
      <c r="G7" s="87">
        <f>(G8/$C$4)*100</f>
        <v>0</v>
      </c>
      <c r="H7" s="100">
        <f>(H8/$C$4)*100</f>
        <v>97.63213530655392</v>
      </c>
      <c r="I7" s="100">
        <f>(I8/$C$4)*100</f>
        <v>0.20436927413671602</v>
      </c>
      <c r="J7" s="90">
        <v>16.899999999999999</v>
      </c>
      <c r="K7" s="90">
        <v>79.599999999999994</v>
      </c>
      <c r="L7" s="90">
        <v>3.5</v>
      </c>
      <c r="M7" s="87">
        <v>0</v>
      </c>
      <c r="N7" s="71"/>
    </row>
    <row r="8" spans="1:47" s="1" customFormat="1" ht="26.25" customHeight="1" x14ac:dyDescent="0.25">
      <c r="A8" s="128"/>
      <c r="B8" s="123" t="s">
        <v>49</v>
      </c>
      <c r="C8" s="73"/>
      <c r="D8" s="50">
        <v>0</v>
      </c>
      <c r="E8" s="50">
        <v>115</v>
      </c>
      <c r="F8" s="50">
        <v>192</v>
      </c>
      <c r="G8" s="50">
        <v>0</v>
      </c>
      <c r="H8" s="50">
        <v>13854</v>
      </c>
      <c r="I8" s="50">
        <v>29</v>
      </c>
      <c r="J8" s="91">
        <f>($H$8/100)*J7</f>
        <v>2341.3259999999996</v>
      </c>
      <c r="K8" s="91">
        <f>($H$8/100)*K7</f>
        <v>11027.783999999998</v>
      </c>
      <c r="L8" s="91">
        <f>($H$8/100)*L7</f>
        <v>484.89</v>
      </c>
      <c r="M8" s="50">
        <v>0</v>
      </c>
      <c r="N8" s="94"/>
    </row>
    <row r="9" spans="1:47" s="1" customFormat="1" ht="26.25" customHeight="1" x14ac:dyDescent="0.25">
      <c r="A9" s="124" t="s">
        <v>52</v>
      </c>
      <c r="B9" s="122" t="s">
        <v>50</v>
      </c>
      <c r="C9" s="73"/>
      <c r="D9" s="87">
        <v>0</v>
      </c>
      <c r="E9" s="87">
        <v>128.87700000000001</v>
      </c>
      <c r="F9" s="87">
        <v>215.17099999999999</v>
      </c>
      <c r="G9" s="87">
        <v>1.38</v>
      </c>
      <c r="H9" s="87">
        <v>15522.285</v>
      </c>
      <c r="I9" s="87">
        <v>32.472000000000001</v>
      </c>
      <c r="J9" s="91"/>
      <c r="K9" s="91"/>
      <c r="L9" s="91"/>
      <c r="M9" s="87">
        <v>0</v>
      </c>
      <c r="N9" s="139">
        <f>SUM(D9:I9)</f>
        <v>15900.184999999999</v>
      </c>
    </row>
    <row r="10" spans="1:47" s="1" customFormat="1" ht="26.25" customHeight="1" x14ac:dyDescent="0.25">
      <c r="A10" s="128"/>
      <c r="B10" s="123" t="s">
        <v>51</v>
      </c>
      <c r="C10" s="73"/>
      <c r="D10" s="88">
        <f>($C$5/100)*D7</f>
        <v>0</v>
      </c>
      <c r="E10" s="88">
        <f t="shared" ref="E10:I10" si="1">($C$5/100)*E7</f>
        <v>115</v>
      </c>
      <c r="F10" s="88">
        <f t="shared" si="1"/>
        <v>192</v>
      </c>
      <c r="G10" s="88">
        <f>($C$5/100)*G7</f>
        <v>0</v>
      </c>
      <c r="H10" s="88">
        <f>($C$5/100)*H7</f>
        <v>13854.000000000002</v>
      </c>
      <c r="I10" s="88">
        <f t="shared" si="1"/>
        <v>29.000000000000004</v>
      </c>
      <c r="J10" s="92">
        <f>($H$10/100)*J7</f>
        <v>2341.326</v>
      </c>
      <c r="K10" s="92">
        <f>($H$10/100)*K7</f>
        <v>11027.784000000001</v>
      </c>
      <c r="L10" s="92">
        <f>($H$10/100)*L7</f>
        <v>484.8900000000001</v>
      </c>
      <c r="M10" s="88">
        <f t="shared" ref="M10" si="2">($C$5/100)*M7</f>
        <v>0</v>
      </c>
      <c r="N10" s="94"/>
    </row>
    <row r="11" spans="1:47" s="1" customFormat="1" ht="26.25" customHeight="1" x14ac:dyDescent="0.25">
      <c r="A11" s="124" t="s">
        <v>53</v>
      </c>
      <c r="B11" s="122" t="s">
        <v>56</v>
      </c>
      <c r="C11" s="73"/>
      <c r="D11" s="238">
        <v>0</v>
      </c>
      <c r="E11" s="238">
        <v>0</v>
      </c>
      <c r="F11" s="51">
        <v>75</v>
      </c>
      <c r="G11" s="51">
        <v>0</v>
      </c>
      <c r="H11" s="238">
        <v>11777</v>
      </c>
      <c r="I11" s="225">
        <v>0.1</v>
      </c>
      <c r="J11" s="237">
        <v>5</v>
      </c>
      <c r="K11" s="93">
        <v>5026</v>
      </c>
      <c r="L11" s="237">
        <v>2</v>
      </c>
      <c r="M11" s="225">
        <v>0</v>
      </c>
      <c r="N11" s="94"/>
    </row>
    <row r="12" spans="1:47" s="1" customFormat="1" ht="26.25" customHeight="1" x14ac:dyDescent="0.25">
      <c r="A12" s="124"/>
      <c r="B12" s="122" t="s">
        <v>62</v>
      </c>
      <c r="C12" s="73"/>
      <c r="D12" s="238">
        <v>0</v>
      </c>
      <c r="E12" s="238">
        <v>0</v>
      </c>
      <c r="F12" s="51">
        <v>5</v>
      </c>
      <c r="G12" s="51">
        <v>0</v>
      </c>
      <c r="H12" s="238">
        <v>716</v>
      </c>
      <c r="I12" s="225">
        <v>0</v>
      </c>
      <c r="J12" s="237"/>
      <c r="K12" s="93"/>
      <c r="L12" s="237"/>
      <c r="M12" s="225">
        <v>0</v>
      </c>
      <c r="N12" s="94"/>
    </row>
    <row r="13" spans="1:47" s="1" customFormat="1" ht="26.25" customHeight="1" x14ac:dyDescent="0.25">
      <c r="B13" s="122" t="s">
        <v>57</v>
      </c>
      <c r="C13" s="73"/>
      <c r="D13" s="140"/>
      <c r="E13" s="140"/>
      <c r="F13" s="140">
        <f t="shared" ref="F13:H13" si="3">F12/F14</f>
        <v>6.25E-2</v>
      </c>
      <c r="G13" s="140"/>
      <c r="H13" s="140">
        <f t="shared" si="3"/>
        <v>5.7312094773072919E-2</v>
      </c>
      <c r="I13" s="140">
        <f t="shared" ref="I13" si="4">I12/I14</f>
        <v>0</v>
      </c>
      <c r="J13" s="90">
        <v>30.61</v>
      </c>
      <c r="K13" s="93">
        <v>33.07</v>
      </c>
      <c r="L13" s="90">
        <v>455.3</v>
      </c>
      <c r="M13" s="140">
        <v>0</v>
      </c>
      <c r="N13" s="94"/>
    </row>
    <row r="14" spans="1:47" s="1" customFormat="1" ht="26.25" x14ac:dyDescent="0.25">
      <c r="A14" s="46"/>
      <c r="B14" s="122" t="s">
        <v>54</v>
      </c>
      <c r="C14" s="126">
        <f>SUM(D14:I14)</f>
        <v>12573.1</v>
      </c>
      <c r="D14" s="65">
        <f>D12+D11</f>
        <v>0</v>
      </c>
      <c r="E14" s="65">
        <f t="shared" ref="E14:H14" si="5">E12+E11</f>
        <v>0</v>
      </c>
      <c r="F14" s="97">
        <f t="shared" si="5"/>
        <v>80</v>
      </c>
      <c r="G14" s="97">
        <f t="shared" si="5"/>
        <v>0</v>
      </c>
      <c r="H14" s="97">
        <f t="shared" si="5"/>
        <v>12493</v>
      </c>
      <c r="I14" s="97">
        <f t="shared" ref="I14" si="6">I12+I11</f>
        <v>0.1</v>
      </c>
      <c r="J14" s="98">
        <f t="shared" ref="J14:L14" si="7">(J11/(100-J13))*100</f>
        <v>7.2056492289955321</v>
      </c>
      <c r="K14" s="98">
        <f t="shared" si="7"/>
        <v>7509.3381144479299</v>
      </c>
      <c r="L14" s="98">
        <f t="shared" si="7"/>
        <v>-0.56290458767238949</v>
      </c>
      <c r="M14" s="97">
        <f t="shared" ref="M14" si="8">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c r="E16" s="127">
        <f t="shared" ref="E16:H16" si="9">E11/E8</f>
        <v>0</v>
      </c>
      <c r="F16" s="127">
        <f t="shared" si="9"/>
        <v>0.390625</v>
      </c>
      <c r="G16" s="127"/>
      <c r="H16" s="127">
        <f t="shared" si="9"/>
        <v>0.85007939945142197</v>
      </c>
      <c r="I16" s="127">
        <f t="shared" ref="I16" si="10">I11/I8</f>
        <v>3.4482758620689659E-3</v>
      </c>
      <c r="J16" s="125">
        <f>J14/J8</f>
        <v>3.0775933078074275E-3</v>
      </c>
      <c r="K16" s="125">
        <f>K14/K8</f>
        <v>0.68094715261451721</v>
      </c>
      <c r="L16" s="125">
        <f>L14/L8</f>
        <v>-1.1608913107558198E-3</v>
      </c>
      <c r="M16" s="127"/>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f t="shared" ref="E17:H17" si="11">E11/E9</f>
        <v>0</v>
      </c>
      <c r="F17" s="127">
        <f t="shared" si="11"/>
        <v>0.34855998252552622</v>
      </c>
      <c r="G17" s="127"/>
      <c r="H17" s="127">
        <f t="shared" si="11"/>
        <v>0.75871561435703572</v>
      </c>
      <c r="I17" s="127">
        <f t="shared" ref="I17" si="12">I11/I9</f>
        <v>3.0795762503079576E-3</v>
      </c>
      <c r="J17" s="95"/>
      <c r="K17" s="96"/>
      <c r="L17" s="95"/>
      <c r="M17" s="127"/>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c r="E18" s="133">
        <f t="shared" ref="E18:H18" si="13">E14/E8</f>
        <v>0</v>
      </c>
      <c r="F18" s="133">
        <f t="shared" si="13"/>
        <v>0.41666666666666669</v>
      </c>
      <c r="G18" s="133"/>
      <c r="H18" s="133">
        <f t="shared" si="13"/>
        <v>0.90176122419517823</v>
      </c>
      <c r="I18" s="133">
        <f t="shared" ref="I18" si="14">I14/I8</f>
        <v>3.4482758620689659E-3</v>
      </c>
      <c r="J18" s="95"/>
      <c r="K18" s="96"/>
      <c r="L18" s="95"/>
      <c r="M18" s="133"/>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f t="shared" ref="E19:H19" si="15">E14/E9</f>
        <v>0</v>
      </c>
      <c r="F19" s="129">
        <f t="shared" si="15"/>
        <v>0.37179731469389465</v>
      </c>
      <c r="G19" s="129"/>
      <c r="H19" s="129">
        <f t="shared" si="15"/>
        <v>0.80484284369214976</v>
      </c>
      <c r="I19" s="129">
        <f t="shared" ref="I19" si="16">I14/I9</f>
        <v>3.0795762503079576E-3</v>
      </c>
      <c r="J19" s="95"/>
      <c r="K19" s="96"/>
      <c r="L19" s="95"/>
      <c r="M19" s="129"/>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c r="E20" s="190">
        <f>E14/E10</f>
        <v>0</v>
      </c>
      <c r="F20" s="191">
        <f>F14/F10</f>
        <v>0.41666666666666669</v>
      </c>
      <c r="G20" s="191"/>
      <c r="H20" s="191">
        <f t="shared" ref="H20:I20" si="17">H14/H10</f>
        <v>0.90176122419517812</v>
      </c>
      <c r="I20" s="191">
        <f t="shared" si="17"/>
        <v>3.4482758620689655E-3</v>
      </c>
      <c r="J20" s="95"/>
      <c r="K20" s="96"/>
      <c r="L20" s="95"/>
      <c r="M20" s="191"/>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93">
        <f t="shared" ref="D21:H21" si="18">D10-D14</f>
        <v>0</v>
      </c>
      <c r="E21" s="192">
        <f t="shared" si="18"/>
        <v>115</v>
      </c>
      <c r="F21" s="193">
        <f t="shared" si="18"/>
        <v>112</v>
      </c>
      <c r="G21" s="193">
        <f t="shared" ref="G21" si="19">G10-G14</f>
        <v>0</v>
      </c>
      <c r="H21" s="193">
        <f t="shared" si="18"/>
        <v>1361.0000000000018</v>
      </c>
      <c r="I21" s="193">
        <f t="shared" ref="I21" si="20">I10-I14</f>
        <v>28.900000000000002</v>
      </c>
      <c r="J21" s="125"/>
      <c r="K21" s="125"/>
      <c r="L21" s="125"/>
      <c r="M21" s="193">
        <f t="shared" ref="M21" si="21">M10-M14</f>
        <v>0</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48</v>
      </c>
      <c r="B22" s="316"/>
      <c r="C22" s="317" t="s">
        <v>139</v>
      </c>
      <c r="D22" s="213"/>
      <c r="E22" s="182"/>
      <c r="F22" s="182" t="s">
        <v>145</v>
      </c>
      <c r="G22" s="213"/>
      <c r="H22" s="182" t="s">
        <v>144</v>
      </c>
      <c r="I22" s="182"/>
      <c r="J22" s="61"/>
      <c r="K22" s="61"/>
      <c r="L22" s="61"/>
      <c r="M22" s="213"/>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18"/>
      <c r="D23" s="214"/>
      <c r="E23" s="183"/>
      <c r="F23" s="183" t="s">
        <v>153</v>
      </c>
      <c r="G23" s="214"/>
      <c r="H23" s="183" t="s">
        <v>155</v>
      </c>
      <c r="I23" s="183"/>
      <c r="J23" s="157"/>
      <c r="K23" s="77"/>
      <c r="L23" s="77"/>
      <c r="M23" s="214"/>
      <c r="N23" s="155"/>
      <c r="O23" s="155"/>
      <c r="P23" s="155"/>
      <c r="Q23" s="156"/>
      <c r="R23" s="151"/>
      <c r="S23" s="151"/>
    </row>
    <row r="24" spans="1:47" s="71" customFormat="1" ht="27" thickBot="1" x14ac:dyDescent="0.45">
      <c r="A24" s="320" t="s">
        <v>76</v>
      </c>
      <c r="B24" s="321"/>
      <c r="C24" s="318"/>
      <c r="D24" s="214"/>
      <c r="E24" s="183"/>
      <c r="F24" s="183"/>
      <c r="G24" s="214"/>
      <c r="H24" s="183" t="s">
        <v>140</v>
      </c>
      <c r="I24" s="183"/>
      <c r="J24" s="152"/>
      <c r="K24" s="152"/>
      <c r="L24" s="152"/>
      <c r="M24" s="214"/>
      <c r="N24" s="155"/>
      <c r="O24" s="155"/>
      <c r="P24" s="155"/>
      <c r="Q24" s="156"/>
      <c r="R24" s="151"/>
      <c r="S24" s="151"/>
    </row>
    <row r="25" spans="1:47" s="71" customFormat="1" ht="27" thickBot="1" x14ac:dyDescent="0.45">
      <c r="A25" s="322" t="s">
        <v>75</v>
      </c>
      <c r="B25" s="323"/>
      <c r="C25" s="319"/>
      <c r="D25" s="215"/>
      <c r="E25" s="184"/>
      <c r="F25" s="184"/>
      <c r="G25" s="215"/>
      <c r="H25" s="184"/>
      <c r="I25" s="184"/>
      <c r="J25" s="152"/>
      <c r="K25" s="152"/>
      <c r="L25" s="152"/>
      <c r="M25" s="215"/>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216" t="s">
        <v>139</v>
      </c>
      <c r="E28" s="199" t="s">
        <v>139</v>
      </c>
      <c r="F28" s="185" t="s">
        <v>139</v>
      </c>
      <c r="G28" s="216" t="s">
        <v>139</v>
      </c>
      <c r="H28" s="185" t="s">
        <v>139</v>
      </c>
      <c r="I28" s="185" t="s">
        <v>139</v>
      </c>
      <c r="J28" s="39"/>
      <c r="K28" s="75"/>
      <c r="L28" s="39"/>
      <c r="M28" s="216" t="s">
        <v>139</v>
      </c>
      <c r="N28" s="3" t="s">
        <v>139</v>
      </c>
      <c r="O28" s="3" t="s">
        <v>139</v>
      </c>
      <c r="P28" s="170" t="s">
        <v>139</v>
      </c>
      <c r="Q28" s="256" t="s">
        <v>236</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216" t="s">
        <v>139</v>
      </c>
      <c r="E29" s="199" t="s">
        <v>139</v>
      </c>
      <c r="F29" s="185" t="s">
        <v>139</v>
      </c>
      <c r="G29" s="216" t="s">
        <v>139</v>
      </c>
      <c r="H29" s="185" t="s">
        <v>139</v>
      </c>
      <c r="I29" s="185" t="s">
        <v>139</v>
      </c>
      <c r="J29" s="39"/>
      <c r="K29" s="75"/>
      <c r="L29" s="39"/>
      <c r="M29" s="216" t="s">
        <v>139</v>
      </c>
      <c r="N29" s="3" t="s">
        <v>139</v>
      </c>
      <c r="O29" s="3" t="s">
        <v>139</v>
      </c>
      <c r="P29" s="170" t="s">
        <v>139</v>
      </c>
      <c r="Q29" s="256" t="s">
        <v>236</v>
      </c>
      <c r="R29" s="325"/>
      <c r="S29" s="325"/>
      <c r="AD29" s="1"/>
      <c r="AE29" s="1"/>
      <c r="AF29" s="1"/>
      <c r="AG29" s="1"/>
      <c r="AH29" s="1"/>
      <c r="AI29" s="1"/>
      <c r="AJ29" s="1"/>
      <c r="AK29" s="1"/>
      <c r="AL29" s="1"/>
      <c r="AM29" s="1"/>
      <c r="AN29" s="1"/>
      <c r="AO29" s="1"/>
      <c r="AP29" s="1"/>
      <c r="AQ29" s="1"/>
      <c r="AR29" s="1"/>
      <c r="AS29" s="1"/>
      <c r="AT29" s="1"/>
      <c r="AU29" s="1"/>
    </row>
    <row r="30" spans="1:47" ht="21" x14ac:dyDescent="0.25">
      <c r="A30" s="332"/>
      <c r="B30" s="331"/>
      <c r="C30" s="54" t="s">
        <v>70</v>
      </c>
      <c r="D30" s="216" t="s">
        <v>139</v>
      </c>
      <c r="E30" s="199" t="s">
        <v>139</v>
      </c>
      <c r="F30" s="185" t="s">
        <v>139</v>
      </c>
      <c r="G30" s="216" t="s">
        <v>139</v>
      </c>
      <c r="H30" s="185" t="s">
        <v>139</v>
      </c>
      <c r="I30" s="185" t="s">
        <v>139</v>
      </c>
      <c r="J30" s="39"/>
      <c r="K30" s="75"/>
      <c r="L30" s="39"/>
      <c r="M30" s="216" t="s">
        <v>139</v>
      </c>
      <c r="N30" s="3" t="s">
        <v>139</v>
      </c>
      <c r="O30" s="3" t="s">
        <v>139</v>
      </c>
      <c r="P30" s="170" t="s">
        <v>139</v>
      </c>
      <c r="Q30" s="256" t="s">
        <v>236</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7"/>
      <c r="G31" s="110"/>
      <c r="H31" s="4"/>
      <c r="I31" s="7"/>
      <c r="J31" s="4"/>
      <c r="K31" s="7"/>
      <c r="L31" s="4"/>
      <c r="M31" s="4"/>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9"/>
      <c r="G32" s="111"/>
      <c r="H32" s="1"/>
      <c r="I32" s="9"/>
      <c r="J32" s="1"/>
      <c r="L32" s="1"/>
      <c r="M32" s="1"/>
      <c r="N32" s="10"/>
      <c r="O32" s="10"/>
      <c r="P32" s="11"/>
      <c r="Q32" s="20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6" t="s">
        <v>139</v>
      </c>
      <c r="E33" s="199" t="s">
        <v>139</v>
      </c>
      <c r="F33" s="185" t="s">
        <v>139</v>
      </c>
      <c r="G33" s="216" t="s">
        <v>139</v>
      </c>
      <c r="H33" s="185" t="s">
        <v>139</v>
      </c>
      <c r="I33" s="185" t="s">
        <v>139</v>
      </c>
      <c r="J33" s="39"/>
      <c r="K33" s="75"/>
      <c r="L33" s="39"/>
      <c r="M33" s="216" t="s">
        <v>139</v>
      </c>
      <c r="N33" s="3" t="s">
        <v>139</v>
      </c>
      <c r="O33" s="3" t="s">
        <v>139</v>
      </c>
      <c r="P33" s="170" t="s">
        <v>139</v>
      </c>
      <c r="Q33" s="256" t="s">
        <v>236</v>
      </c>
      <c r="R33" s="150"/>
      <c r="S33" s="150"/>
      <c r="AD33" s="1"/>
      <c r="AE33" s="1"/>
      <c r="AF33" s="1"/>
      <c r="AG33" s="1"/>
      <c r="AH33" s="1"/>
      <c r="AI33" s="1"/>
      <c r="AJ33" s="1"/>
      <c r="AK33" s="1"/>
      <c r="AL33" s="1"/>
      <c r="AM33" s="1"/>
      <c r="AN33" s="1"/>
      <c r="AO33" s="1"/>
      <c r="AP33" s="1"/>
      <c r="AQ33" s="1"/>
      <c r="AR33" s="1"/>
      <c r="AS33" s="1"/>
      <c r="AT33" s="1"/>
      <c r="AU33" s="1"/>
    </row>
    <row r="34" spans="1:47" ht="41.1" customHeight="1" x14ac:dyDescent="0.25">
      <c r="A34" s="333"/>
      <c r="B34" s="334"/>
      <c r="C34" s="178" t="s">
        <v>81</v>
      </c>
      <c r="D34" s="216" t="s">
        <v>139</v>
      </c>
      <c r="E34" s="199" t="s">
        <v>139</v>
      </c>
      <c r="F34" s="185" t="s">
        <v>139</v>
      </c>
      <c r="G34" s="216" t="s">
        <v>139</v>
      </c>
      <c r="H34" s="185" t="s">
        <v>139</v>
      </c>
      <c r="I34" s="185" t="s">
        <v>139</v>
      </c>
      <c r="J34" s="39"/>
      <c r="K34" s="75"/>
      <c r="L34" s="39"/>
      <c r="M34" s="216" t="s">
        <v>139</v>
      </c>
      <c r="N34" s="3" t="s">
        <v>139</v>
      </c>
      <c r="O34" s="3" t="s">
        <v>139</v>
      </c>
      <c r="P34" s="170" t="s">
        <v>139</v>
      </c>
      <c r="Q34" s="256" t="s">
        <v>236</v>
      </c>
      <c r="R34" s="150"/>
      <c r="S34" s="150"/>
      <c r="AD34" s="1"/>
      <c r="AE34" s="1"/>
      <c r="AF34" s="1"/>
      <c r="AG34" s="1"/>
      <c r="AH34" s="1"/>
      <c r="AI34" s="1"/>
      <c r="AJ34" s="1"/>
      <c r="AK34" s="1"/>
      <c r="AL34" s="1"/>
      <c r="AM34" s="1"/>
      <c r="AN34" s="1"/>
      <c r="AO34" s="1"/>
      <c r="AP34" s="1"/>
      <c r="AQ34" s="1"/>
      <c r="AR34" s="1"/>
      <c r="AS34" s="1"/>
      <c r="AT34" s="1"/>
      <c r="AU34" s="1"/>
    </row>
    <row r="35" spans="1:47" ht="21" customHeight="1" x14ac:dyDescent="0.25">
      <c r="A35" s="333"/>
      <c r="B35" s="334"/>
      <c r="C35" s="179" t="s">
        <v>79</v>
      </c>
      <c r="D35" s="216" t="s">
        <v>139</v>
      </c>
      <c r="E35" s="199" t="s">
        <v>139</v>
      </c>
      <c r="F35" s="185" t="s">
        <v>139</v>
      </c>
      <c r="G35" s="216" t="s">
        <v>139</v>
      </c>
      <c r="H35" s="185" t="s">
        <v>139</v>
      </c>
      <c r="I35" s="185" t="s">
        <v>139</v>
      </c>
      <c r="J35" s="39"/>
      <c r="K35" s="75"/>
      <c r="L35" s="39"/>
      <c r="M35" s="216" t="s">
        <v>139</v>
      </c>
      <c r="N35" s="3" t="s">
        <v>139</v>
      </c>
      <c r="O35" s="3" t="s">
        <v>139</v>
      </c>
      <c r="P35" s="170" t="s">
        <v>139</v>
      </c>
      <c r="Q35" s="256" t="s">
        <v>236</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16" t="s">
        <v>139</v>
      </c>
      <c r="E36" s="199" t="s">
        <v>139</v>
      </c>
      <c r="F36" s="185" t="s">
        <v>139</v>
      </c>
      <c r="G36" s="216" t="s">
        <v>139</v>
      </c>
      <c r="H36" s="185" t="s">
        <v>139</v>
      </c>
      <c r="I36" s="185" t="s">
        <v>139</v>
      </c>
      <c r="J36" s="39"/>
      <c r="K36" s="75"/>
      <c r="L36" s="39"/>
      <c r="M36" s="216" t="s">
        <v>139</v>
      </c>
      <c r="N36" s="3" t="s">
        <v>139</v>
      </c>
      <c r="O36" s="3" t="s">
        <v>139</v>
      </c>
      <c r="P36" s="170" t="s">
        <v>139</v>
      </c>
      <c r="Q36" s="256" t="s">
        <v>236</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16" t="s">
        <v>139</v>
      </c>
      <c r="E37" s="199" t="s">
        <v>114</v>
      </c>
      <c r="F37" s="185" t="s">
        <v>114</v>
      </c>
      <c r="G37" s="216" t="s">
        <v>139</v>
      </c>
      <c r="H37" s="185" t="s">
        <v>114</v>
      </c>
      <c r="I37" s="185" t="s">
        <v>114</v>
      </c>
      <c r="J37" s="39"/>
      <c r="K37" s="75"/>
      <c r="L37" s="39"/>
      <c r="M37" s="216" t="s">
        <v>139</v>
      </c>
      <c r="N37" s="3" t="s">
        <v>139</v>
      </c>
      <c r="O37" s="3" t="s">
        <v>139</v>
      </c>
      <c r="P37" s="170" t="s">
        <v>139</v>
      </c>
      <c r="Q37" s="256" t="s">
        <v>236</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24"/>
      <c r="B38" s="164"/>
      <c r="C38" s="78"/>
      <c r="D38" s="166"/>
      <c r="E38" s="166"/>
      <c r="F38" s="166"/>
      <c r="G38" s="167"/>
      <c r="H38" s="166"/>
      <c r="I38" s="167"/>
      <c r="J38" s="165"/>
      <c r="K38" s="154"/>
      <c r="L38" s="165"/>
      <c r="M38" s="16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11"/>
      <c r="H39" s="8"/>
      <c r="I39" s="6"/>
      <c r="J39" s="8"/>
      <c r="L39" s="8"/>
      <c r="M39" s="8"/>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21" x14ac:dyDescent="0.25">
      <c r="A40" s="333" t="s">
        <v>3</v>
      </c>
      <c r="B40" s="334"/>
      <c r="C40" s="58" t="s">
        <v>4</v>
      </c>
      <c r="D40" s="216" t="s">
        <v>139</v>
      </c>
      <c r="E40" s="199" t="s">
        <v>139</v>
      </c>
      <c r="F40" s="185" t="s">
        <v>139</v>
      </c>
      <c r="G40" s="216" t="s">
        <v>139</v>
      </c>
      <c r="H40" s="185" t="s">
        <v>139</v>
      </c>
      <c r="I40" s="185" t="s">
        <v>139</v>
      </c>
      <c r="J40" s="39"/>
      <c r="K40" s="75"/>
      <c r="L40" s="39"/>
      <c r="M40" s="216" t="s">
        <v>139</v>
      </c>
      <c r="N40" s="3" t="s">
        <v>139</v>
      </c>
      <c r="O40" s="3" t="s">
        <v>139</v>
      </c>
      <c r="P40" s="170" t="s">
        <v>139</v>
      </c>
      <c r="Q40" s="256" t="s">
        <v>236</v>
      </c>
      <c r="R40"/>
      <c r="S40" s="150"/>
      <c r="AD40" s="1"/>
      <c r="AE40" s="1"/>
      <c r="AF40" s="1"/>
      <c r="AG40" s="1"/>
      <c r="AH40" s="1"/>
      <c r="AI40" s="1"/>
      <c r="AJ40" s="1"/>
      <c r="AK40" s="1"/>
      <c r="AL40" s="1"/>
      <c r="AM40" s="1"/>
      <c r="AN40" s="1"/>
      <c r="AO40" s="1"/>
      <c r="AP40" s="1"/>
      <c r="AQ40" s="1"/>
      <c r="AR40" s="1"/>
      <c r="AS40" s="1"/>
      <c r="AT40" s="1"/>
      <c r="AU40" s="1"/>
    </row>
    <row r="41" spans="1:47" ht="21" x14ac:dyDescent="0.25">
      <c r="A41" s="333"/>
      <c r="B41" s="334"/>
      <c r="C41" s="78" t="s">
        <v>10</v>
      </c>
      <c r="D41" s="216" t="s">
        <v>139</v>
      </c>
      <c r="E41" s="199" t="s">
        <v>139</v>
      </c>
      <c r="F41" s="185" t="s">
        <v>139</v>
      </c>
      <c r="G41" s="216" t="s">
        <v>139</v>
      </c>
      <c r="H41" s="185" t="s">
        <v>139</v>
      </c>
      <c r="I41" s="185" t="s">
        <v>139</v>
      </c>
      <c r="J41" s="39"/>
      <c r="K41" s="75"/>
      <c r="L41" s="39"/>
      <c r="M41" s="216" t="s">
        <v>139</v>
      </c>
      <c r="N41" s="3" t="s">
        <v>139</v>
      </c>
      <c r="O41" s="3" t="s">
        <v>139</v>
      </c>
      <c r="P41" s="170" t="s">
        <v>139</v>
      </c>
      <c r="Q41" s="256" t="s">
        <v>236</v>
      </c>
      <c r="R41"/>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C57</f>
        <v>Others Quota</v>
      </c>
      <c r="D42" s="216" t="s">
        <v>139</v>
      </c>
      <c r="E42" s="199" t="s">
        <v>139</v>
      </c>
      <c r="F42" s="185" t="s">
        <v>139</v>
      </c>
      <c r="G42" s="216" t="s">
        <v>139</v>
      </c>
      <c r="H42" s="185" t="s">
        <v>139</v>
      </c>
      <c r="I42" s="185" t="s">
        <v>139</v>
      </c>
      <c r="J42" s="39"/>
      <c r="K42" s="75"/>
      <c r="L42" s="39"/>
      <c r="M42" s="216" t="s">
        <v>139</v>
      </c>
      <c r="N42" s="3" t="s">
        <v>139</v>
      </c>
      <c r="O42" s="3" t="s">
        <v>139</v>
      </c>
      <c r="P42" s="170" t="s">
        <v>139</v>
      </c>
      <c r="Q42" s="256" t="s">
        <v>236</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216" t="s">
        <v>139</v>
      </c>
      <c r="E43" s="199" t="s">
        <v>139</v>
      </c>
      <c r="F43" s="185" t="s">
        <v>139</v>
      </c>
      <c r="G43" s="216" t="s">
        <v>139</v>
      </c>
      <c r="H43" s="185" t="s">
        <v>139</v>
      </c>
      <c r="I43" s="185" t="s">
        <v>139</v>
      </c>
      <c r="J43" s="39"/>
      <c r="K43" s="75"/>
      <c r="L43" s="39"/>
      <c r="M43" s="216" t="s">
        <v>139</v>
      </c>
      <c r="N43" s="3" t="s">
        <v>139</v>
      </c>
      <c r="O43" s="3" t="s">
        <v>139</v>
      </c>
      <c r="P43" s="170" t="s">
        <v>139</v>
      </c>
      <c r="Q43" s="256" t="s">
        <v>236</v>
      </c>
      <c r="R43" s="150"/>
      <c r="S43" s="150"/>
      <c r="AD43" s="1"/>
      <c r="AE43" s="1"/>
      <c r="AF43" s="1"/>
      <c r="AG43" s="1"/>
      <c r="AH43" s="1"/>
      <c r="AI43" s="1"/>
      <c r="AJ43" s="1"/>
      <c r="AK43" s="1"/>
      <c r="AL43" s="1"/>
      <c r="AM43" s="1"/>
      <c r="AN43" s="1"/>
      <c r="AO43" s="1"/>
      <c r="AP43" s="1"/>
      <c r="AQ43" s="1"/>
      <c r="AR43" s="1"/>
      <c r="AS43" s="1"/>
      <c r="AT43" s="1"/>
      <c r="AU43" s="1"/>
    </row>
    <row r="44" spans="1:47" ht="21" customHeight="1" x14ac:dyDescent="0.25">
      <c r="A44" s="333"/>
      <c r="B44" s="334"/>
      <c r="C44" s="59" t="str">
        <f t="shared" ref="C44:C45" si="22">C58</f>
        <v>Remove TAC</v>
      </c>
      <c r="D44" s="216" t="s">
        <v>139</v>
      </c>
      <c r="E44" s="199" t="s">
        <v>139</v>
      </c>
      <c r="F44" s="185" t="s">
        <v>139</v>
      </c>
      <c r="G44" s="216" t="s">
        <v>139</v>
      </c>
      <c r="H44" s="185" t="s">
        <v>139</v>
      </c>
      <c r="I44" s="185" t="s">
        <v>139</v>
      </c>
      <c r="J44" s="39"/>
      <c r="K44" s="75"/>
      <c r="L44" s="39"/>
      <c r="M44" s="216" t="s">
        <v>139</v>
      </c>
      <c r="N44" s="3" t="s">
        <v>139</v>
      </c>
      <c r="O44" s="3" t="s">
        <v>139</v>
      </c>
      <c r="P44" s="170" t="s">
        <v>139</v>
      </c>
      <c r="Q44" s="256" t="s">
        <v>236</v>
      </c>
      <c r="R44" s="150"/>
      <c r="S44" s="150"/>
      <c r="AD44" s="1"/>
      <c r="AE44" s="1"/>
      <c r="AF44" s="1"/>
      <c r="AG44" s="1"/>
      <c r="AH44" s="1"/>
      <c r="AI44" s="1"/>
      <c r="AJ44" s="1"/>
      <c r="AK44" s="1"/>
      <c r="AL44" s="1"/>
      <c r="AM44" s="1"/>
      <c r="AN44" s="1"/>
      <c r="AO44" s="1"/>
      <c r="AP44" s="1"/>
      <c r="AQ44" s="1"/>
      <c r="AR44" s="1"/>
      <c r="AS44" s="1"/>
      <c r="AT44" s="1"/>
      <c r="AU44" s="1"/>
    </row>
    <row r="45" spans="1:47" ht="21" customHeight="1" x14ac:dyDescent="0.25">
      <c r="A45" s="333"/>
      <c r="B45" s="334"/>
      <c r="C45" s="58" t="str">
        <f t="shared" si="22"/>
        <v xml:space="preserve">Merge TAC regions </v>
      </c>
      <c r="D45" s="216" t="s">
        <v>139</v>
      </c>
      <c r="E45" s="199" t="s">
        <v>139</v>
      </c>
      <c r="F45" s="185" t="s">
        <v>139</v>
      </c>
      <c r="G45" s="216" t="s">
        <v>139</v>
      </c>
      <c r="H45" s="185" t="s">
        <v>139</v>
      </c>
      <c r="I45" s="185" t="s">
        <v>139</v>
      </c>
      <c r="J45" s="39"/>
      <c r="K45" s="75"/>
      <c r="L45" s="39"/>
      <c r="M45" s="216" t="s">
        <v>139</v>
      </c>
      <c r="N45" s="3" t="s">
        <v>139</v>
      </c>
      <c r="O45" s="3" t="s">
        <v>139</v>
      </c>
      <c r="P45" s="170" t="s">
        <v>139</v>
      </c>
      <c r="Q45" s="256" t="s">
        <v>236</v>
      </c>
      <c r="R45" s="150"/>
      <c r="S45" s="150"/>
      <c r="AD45" s="1"/>
      <c r="AE45" s="1"/>
      <c r="AF45" s="1"/>
      <c r="AG45" s="1"/>
      <c r="AH45" s="1"/>
      <c r="AI45" s="1"/>
      <c r="AJ45" s="1"/>
      <c r="AK45" s="1"/>
      <c r="AL45" s="1"/>
      <c r="AM45" s="1"/>
      <c r="AN45" s="1"/>
      <c r="AO45" s="1"/>
      <c r="AP45" s="1"/>
      <c r="AQ45" s="1"/>
      <c r="AR45" s="1"/>
      <c r="AS45" s="1"/>
      <c r="AT45" s="1"/>
      <c r="AU45" s="1"/>
    </row>
    <row r="46" spans="1:47" ht="21" customHeight="1" x14ac:dyDescent="0.25">
      <c r="A46" s="1"/>
      <c r="B46" s="1"/>
      <c r="C46" s="1"/>
      <c r="D46" s="1"/>
      <c r="E46" s="1"/>
      <c r="F46" s="6"/>
      <c r="G46" s="116"/>
      <c r="H46" s="1"/>
      <c r="I46" s="6"/>
      <c r="J46" s="1"/>
      <c r="K46" s="6"/>
      <c r="L46" s="1"/>
      <c r="M46" s="1"/>
      <c r="N46" s="5"/>
      <c r="O46" s="5"/>
      <c r="P46" s="5"/>
      <c r="Q46" s="208"/>
      <c r="R46" s="150"/>
      <c r="S46" s="150"/>
      <c r="AD46" s="1"/>
      <c r="AE46" s="1"/>
      <c r="AF46" s="1"/>
      <c r="AG46" s="1"/>
      <c r="AH46" s="1"/>
      <c r="AI46" s="1"/>
      <c r="AJ46" s="1"/>
      <c r="AK46" s="1"/>
      <c r="AL46" s="1"/>
      <c r="AM46" s="1"/>
      <c r="AN46" s="1"/>
      <c r="AO46" s="1"/>
      <c r="AP46" s="1"/>
      <c r="AQ46" s="1"/>
      <c r="AR46" s="1"/>
      <c r="AS46" s="1"/>
      <c r="AT46" s="1"/>
      <c r="AU46" s="1"/>
    </row>
    <row r="47" spans="1:47" ht="34.5" customHeight="1" x14ac:dyDescent="0.25">
      <c r="A47" s="1"/>
      <c r="B47" s="1"/>
      <c r="C47" s="74" t="s">
        <v>38</v>
      </c>
      <c r="D47" s="68" t="s">
        <v>40</v>
      </c>
      <c r="E47" s="36"/>
      <c r="F47" s="7"/>
      <c r="G47" s="115"/>
      <c r="H47" s="36"/>
      <c r="I47" s="7"/>
      <c r="J47" s="36"/>
      <c r="L47" s="36"/>
      <c r="M47" s="36"/>
      <c r="N47" s="5"/>
      <c r="O47" s="5"/>
      <c r="P47" s="5"/>
      <c r="Q47" s="208"/>
      <c r="R47" s="150"/>
      <c r="S47" s="150"/>
      <c r="AD47" s="1"/>
      <c r="AE47" s="1"/>
      <c r="AF47" s="1"/>
      <c r="AG47" s="1"/>
      <c r="AH47" s="1"/>
      <c r="AI47" s="1"/>
      <c r="AJ47" s="1"/>
      <c r="AK47" s="1"/>
      <c r="AL47" s="1"/>
      <c r="AM47" s="1"/>
      <c r="AN47" s="1"/>
      <c r="AO47" s="1"/>
      <c r="AP47" s="1"/>
      <c r="AQ47" s="1"/>
      <c r="AR47" s="1"/>
      <c r="AS47" s="1"/>
      <c r="AT47" s="1"/>
      <c r="AU47" s="1"/>
    </row>
    <row r="48" spans="1:47" ht="21" x14ac:dyDescent="0.25">
      <c r="A48" s="333" t="s">
        <v>2</v>
      </c>
      <c r="B48" s="334"/>
      <c r="C48" s="56" t="s">
        <v>14</v>
      </c>
      <c r="D48" s="216" t="s">
        <v>139</v>
      </c>
      <c r="E48" s="199" t="s">
        <v>139</v>
      </c>
      <c r="F48" s="185" t="s">
        <v>139</v>
      </c>
      <c r="G48" s="216" t="s">
        <v>139</v>
      </c>
      <c r="H48" s="185" t="s">
        <v>139</v>
      </c>
      <c r="I48" s="185" t="s">
        <v>139</v>
      </c>
      <c r="J48" s="39"/>
      <c r="K48" s="75"/>
      <c r="L48" s="39"/>
      <c r="M48" s="216" t="s">
        <v>139</v>
      </c>
      <c r="N48" s="3" t="s">
        <v>139</v>
      </c>
      <c r="O48" s="3" t="s">
        <v>139</v>
      </c>
      <c r="P48" s="170" t="s">
        <v>139</v>
      </c>
      <c r="Q48" s="256" t="s">
        <v>236</v>
      </c>
      <c r="R48" s="150"/>
      <c r="S48" s="150"/>
      <c r="AD48" s="1"/>
      <c r="AE48" s="1"/>
      <c r="AF48" s="1"/>
      <c r="AG48" s="1"/>
      <c r="AH48" s="1"/>
      <c r="AI48" s="1"/>
      <c r="AJ48" s="1"/>
      <c r="AK48" s="1"/>
      <c r="AL48" s="1"/>
      <c r="AM48" s="1"/>
      <c r="AN48" s="1"/>
      <c r="AO48" s="1"/>
      <c r="AP48" s="1"/>
      <c r="AQ48" s="1"/>
      <c r="AR48" s="1"/>
      <c r="AS48" s="1"/>
      <c r="AT48" s="1"/>
      <c r="AU48" s="1"/>
    </row>
    <row r="49" spans="1:47" s="1" customFormat="1" ht="21" x14ac:dyDescent="0.25">
      <c r="A49" s="333"/>
      <c r="B49" s="334"/>
      <c r="C49" s="62" t="s">
        <v>30</v>
      </c>
      <c r="D49" s="216" t="s">
        <v>139</v>
      </c>
      <c r="E49" s="199" t="s">
        <v>139</v>
      </c>
      <c r="F49" s="185" t="s">
        <v>139</v>
      </c>
      <c r="G49" s="216" t="s">
        <v>139</v>
      </c>
      <c r="H49" s="185" t="s">
        <v>139</v>
      </c>
      <c r="I49" s="185" t="s">
        <v>139</v>
      </c>
      <c r="J49" s="39"/>
      <c r="K49" s="75"/>
      <c r="L49" s="39"/>
      <c r="M49" s="216" t="s">
        <v>139</v>
      </c>
      <c r="N49" s="3" t="s">
        <v>139</v>
      </c>
      <c r="O49" s="3" t="s">
        <v>139</v>
      </c>
      <c r="P49" s="170" t="s">
        <v>139</v>
      </c>
      <c r="Q49" s="256" t="s">
        <v>236</v>
      </c>
      <c r="R49" s="150"/>
      <c r="S49" s="150"/>
    </row>
    <row r="50" spans="1:47" s="1" customFormat="1" ht="21" x14ac:dyDescent="0.35">
      <c r="A50" s="333"/>
      <c r="B50" s="334"/>
      <c r="C50" s="176" t="s">
        <v>31</v>
      </c>
      <c r="D50" s="216" t="s">
        <v>139</v>
      </c>
      <c r="E50" s="199" t="s">
        <v>139</v>
      </c>
      <c r="F50" s="185" t="s">
        <v>139</v>
      </c>
      <c r="G50" s="216" t="s">
        <v>139</v>
      </c>
      <c r="H50" s="185" t="s">
        <v>139</v>
      </c>
      <c r="I50" s="185" t="s">
        <v>139</v>
      </c>
      <c r="J50" s="39"/>
      <c r="K50" s="75"/>
      <c r="L50" s="39"/>
      <c r="M50" s="216" t="s">
        <v>139</v>
      </c>
      <c r="N50" s="3" t="s">
        <v>139</v>
      </c>
      <c r="O50" s="3" t="s">
        <v>139</v>
      </c>
      <c r="P50" s="170" t="s">
        <v>139</v>
      </c>
      <c r="Q50" s="256" t="s">
        <v>236</v>
      </c>
      <c r="R50" s="150"/>
      <c r="S50" s="150"/>
    </row>
    <row r="51" spans="1:47" s="1" customFormat="1" ht="21" customHeight="1" x14ac:dyDescent="0.35">
      <c r="A51" s="333"/>
      <c r="B51" s="334"/>
      <c r="C51" s="175"/>
      <c r="D51" s="185"/>
      <c r="E51" s="185"/>
      <c r="F51" s="185"/>
      <c r="G51" s="185"/>
      <c r="H51" s="185"/>
      <c r="I51" s="185"/>
      <c r="J51" s="39"/>
      <c r="K51" s="196"/>
      <c r="L51" s="39"/>
      <c r="M51" s="39"/>
      <c r="N51" s="197"/>
      <c r="O51" s="197"/>
      <c r="P51" s="148"/>
      <c r="Q51" s="147"/>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ht="21.75" thickBot="1" x14ac:dyDescent="0.3">
      <c r="A53" s="1"/>
      <c r="B53" s="1"/>
      <c r="C53" s="4"/>
      <c r="D53" s="4"/>
      <c r="E53" s="4"/>
      <c r="F53" s="6"/>
      <c r="G53" s="15"/>
      <c r="H53" s="4"/>
      <c r="I53" s="6"/>
      <c r="J53" s="4"/>
      <c r="K53" s="15"/>
      <c r="L53" s="4"/>
      <c r="M53" s="4"/>
      <c r="N53" s="5"/>
      <c r="O53" s="5"/>
      <c r="P53" s="15"/>
      <c r="R53" s="150"/>
      <c r="S53" s="150"/>
      <c r="AD53" s="1"/>
      <c r="AE53" s="1"/>
      <c r="AF53" s="1"/>
      <c r="AG53" s="1"/>
      <c r="AH53" s="1"/>
      <c r="AI53" s="1"/>
      <c r="AJ53" s="1"/>
      <c r="AK53" s="1"/>
      <c r="AL53" s="1"/>
      <c r="AM53" s="1"/>
      <c r="AN53" s="1"/>
      <c r="AO53" s="1"/>
      <c r="AP53" s="1"/>
      <c r="AQ53" s="1"/>
      <c r="AR53" s="1"/>
      <c r="AS53" s="1"/>
      <c r="AT53" s="1"/>
      <c r="AU53" s="1"/>
    </row>
    <row r="54" spans="1:47" ht="111.75" customHeight="1" thickBot="1" x14ac:dyDescent="0.3">
      <c r="A54" s="335" t="s">
        <v>86</v>
      </c>
      <c r="B54" s="336"/>
      <c r="C54" s="336"/>
      <c r="D54" s="337" t="s">
        <v>337</v>
      </c>
      <c r="E54" s="336"/>
      <c r="F54" s="336"/>
      <c r="G54" s="336"/>
      <c r="H54" s="336"/>
      <c r="I54" s="338"/>
      <c r="J54" s="117"/>
      <c r="K54" s="105"/>
      <c r="L54" s="223"/>
      <c r="M54" s="233"/>
      <c r="N54" s="31"/>
      <c r="O54" s="31"/>
      <c r="P54" s="31"/>
      <c r="Q54" s="31"/>
      <c r="R54" s="325"/>
      <c r="S54" s="325"/>
      <c r="AD54" s="1"/>
      <c r="AE54" s="1"/>
      <c r="AF54" s="1"/>
      <c r="AG54" s="1"/>
      <c r="AH54" s="1"/>
      <c r="AI54" s="1"/>
      <c r="AJ54" s="1"/>
      <c r="AK54" s="1"/>
      <c r="AL54" s="1"/>
      <c r="AM54" s="1"/>
      <c r="AN54" s="1"/>
      <c r="AO54" s="1"/>
      <c r="AP54" s="1"/>
      <c r="AQ54" s="1"/>
      <c r="AR54" s="1"/>
      <c r="AS54" s="1"/>
      <c r="AT54" s="1"/>
      <c r="AU54" s="1"/>
    </row>
    <row r="55" spans="1:47" ht="23.25" hidden="1" x14ac:dyDescent="0.35">
      <c r="A55" s="18"/>
      <c r="B55" s="19"/>
      <c r="C55" s="6"/>
      <c r="D55" s="6"/>
      <c r="E55" s="6"/>
      <c r="F55" s="5"/>
      <c r="G55" s="114"/>
      <c r="H55" s="6"/>
      <c r="I55" s="5"/>
      <c r="J55" s="6"/>
      <c r="K55" s="5"/>
      <c r="L55" s="6"/>
      <c r="M55" s="6"/>
      <c r="N55" s="5"/>
      <c r="O55" s="5"/>
      <c r="P55" s="5"/>
      <c r="R55" s="150"/>
      <c r="S55" s="150"/>
      <c r="AD55" s="1"/>
      <c r="AE55" s="1"/>
      <c r="AF55" s="1"/>
      <c r="AG55" s="1"/>
      <c r="AH55" s="1"/>
      <c r="AI55" s="1"/>
      <c r="AJ55" s="1"/>
      <c r="AK55" s="1"/>
      <c r="AL55" s="1"/>
      <c r="AM55" s="1"/>
      <c r="AN55" s="1"/>
      <c r="AO55" s="1"/>
      <c r="AP55" s="1"/>
      <c r="AQ55" s="1"/>
      <c r="AR55" s="1"/>
      <c r="AS55" s="1"/>
      <c r="AT55" s="1"/>
      <c r="AU55" s="1"/>
    </row>
    <row r="56" spans="1:47" ht="21" hidden="1" x14ac:dyDescent="0.25">
      <c r="A56" s="1"/>
      <c r="B56" s="1"/>
      <c r="C56" s="16"/>
      <c r="D56" s="69" t="s">
        <v>39</v>
      </c>
      <c r="E56" s="16"/>
      <c r="F56" s="7"/>
      <c r="G56" s="115"/>
      <c r="H56" s="16"/>
      <c r="I56" s="7"/>
      <c r="J56" s="16"/>
      <c r="L56" s="16"/>
      <c r="M56" s="16"/>
      <c r="N56" s="5"/>
      <c r="O56" s="5"/>
      <c r="P56" s="16"/>
      <c r="R56" s="150"/>
      <c r="S56" s="150"/>
      <c r="AD56" s="1"/>
      <c r="AE56" s="1"/>
      <c r="AF56" s="1"/>
      <c r="AG56" s="1"/>
      <c r="AH56" s="1"/>
      <c r="AI56" s="1"/>
      <c r="AJ56" s="1"/>
      <c r="AK56" s="1"/>
      <c r="AL56" s="1"/>
      <c r="AM56" s="1"/>
      <c r="AN56" s="1"/>
      <c r="AO56" s="1"/>
      <c r="AP56" s="1"/>
      <c r="AQ56" s="1"/>
      <c r="AR56" s="1"/>
      <c r="AS56" s="1"/>
      <c r="AT56" s="1"/>
      <c r="AU56" s="1"/>
    </row>
    <row r="57" spans="1:47" ht="21" hidden="1" customHeight="1" thickBot="1" x14ac:dyDescent="0.3">
      <c r="A57" s="326" t="s">
        <v>32</v>
      </c>
      <c r="B57" s="327"/>
      <c r="C57" s="41" t="s">
        <v>11</v>
      </c>
      <c r="D57" s="13" t="s">
        <v>63</v>
      </c>
      <c r="E57" s="13" t="s">
        <v>63</v>
      </c>
      <c r="F57" s="138" t="s">
        <v>63</v>
      </c>
      <c r="G57" s="42"/>
      <c r="H57" s="138" t="s">
        <v>63</v>
      </c>
      <c r="I57" s="44"/>
      <c r="J57" s="13"/>
      <c r="K57" s="75"/>
      <c r="L57" s="13"/>
      <c r="M57" s="13"/>
      <c r="N57" s="14"/>
      <c r="O57" s="29"/>
      <c r="Q57" s="6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c r="B58" s="327"/>
      <c r="C58" s="58" t="s">
        <v>5</v>
      </c>
      <c r="D58" s="37"/>
      <c r="E58" s="37"/>
      <c r="F58" s="73"/>
      <c r="G58" s="43"/>
      <c r="H58" s="138"/>
      <c r="I58" s="112"/>
      <c r="J58" s="37"/>
      <c r="K58" s="76"/>
      <c r="L58" s="37"/>
      <c r="M58" s="37"/>
      <c r="N58" s="20"/>
      <c r="O58" s="30"/>
      <c r="P58" s="2"/>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6</v>
      </c>
      <c r="D59" s="12"/>
      <c r="E59" s="12"/>
      <c r="F59" s="138"/>
      <c r="G59" s="42"/>
      <c r="H59" s="138"/>
      <c r="I59" s="113"/>
      <c r="J59" s="12"/>
      <c r="K59" s="75"/>
      <c r="L59" s="12"/>
      <c r="M59" s="12"/>
      <c r="N59" s="14"/>
      <c r="O59" s="29"/>
      <c r="P59" s="17"/>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3">
      <c r="A60" s="326"/>
      <c r="B60" s="327"/>
      <c r="C60" s="41" t="s">
        <v>16</v>
      </c>
      <c r="D60" s="38"/>
      <c r="E60" s="38"/>
      <c r="F60" s="138"/>
      <c r="G60" s="43"/>
      <c r="H60" s="138"/>
      <c r="I60" s="44"/>
      <c r="J60" s="38"/>
      <c r="K60" s="75"/>
      <c r="L60" s="38"/>
      <c r="M60" s="38"/>
      <c r="N60" s="14"/>
      <c r="O60" s="14"/>
      <c r="P60" s="149"/>
      <c r="Q60" s="147"/>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60" t="s">
        <v>15</v>
      </c>
      <c r="D61" s="23"/>
      <c r="E61" s="23"/>
      <c r="F61" s="138"/>
      <c r="G61" s="42"/>
      <c r="H61" s="138"/>
      <c r="I61" s="44"/>
      <c r="J61" s="23"/>
      <c r="K61" s="75"/>
      <c r="L61" s="23"/>
      <c r="M61" s="23"/>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57"/>
      <c r="D62" s="24"/>
      <c r="E62" s="24"/>
      <c r="F62" s="73"/>
      <c r="G62" s="42"/>
      <c r="H62" s="138"/>
      <c r="I62" s="44"/>
      <c r="J62" s="24"/>
      <c r="K62" s="76"/>
      <c r="L62" s="24"/>
      <c r="M62" s="24"/>
      <c r="N62" s="14"/>
      <c r="O62" s="29"/>
      <c r="P62" s="149"/>
      <c r="Q62" s="147"/>
      <c r="R62" s="150"/>
      <c r="S62" s="150"/>
      <c r="AD62" s="1"/>
      <c r="AE62" s="1"/>
      <c r="AF62" s="1"/>
      <c r="AG62" s="1"/>
      <c r="AH62" s="1"/>
      <c r="AI62" s="1"/>
      <c r="AJ62" s="1"/>
      <c r="AK62" s="1"/>
      <c r="AL62" s="1"/>
      <c r="AM62" s="1"/>
      <c r="AN62" s="1"/>
      <c r="AO62" s="1"/>
      <c r="AP62" s="1"/>
      <c r="AQ62" s="1"/>
      <c r="AR62" s="1"/>
      <c r="AS62" s="1"/>
      <c r="AT62" s="1"/>
      <c r="AU62" s="1"/>
    </row>
    <row r="63" spans="1:47" ht="21.75" hidden="1" thickBot="1" x14ac:dyDescent="0.3">
      <c r="A63" s="21"/>
      <c r="B63" s="21"/>
      <c r="C63" s="22"/>
      <c r="D63" s="6"/>
      <c r="E63" s="6"/>
      <c r="F63" s="6"/>
      <c r="G63" s="22"/>
      <c r="H63" s="22"/>
      <c r="I63" s="22"/>
      <c r="J63" s="22"/>
      <c r="K63" s="22"/>
      <c r="L63" s="22"/>
      <c r="M63" s="6"/>
      <c r="N63" s="15"/>
      <c r="O63" s="15"/>
      <c r="P63" s="142" t="s">
        <v>64</v>
      </c>
      <c r="R63" s="150"/>
      <c r="S63" s="150"/>
      <c r="AD63" s="1"/>
      <c r="AE63" s="1"/>
      <c r="AF63" s="1"/>
      <c r="AG63" s="1"/>
      <c r="AH63" s="1"/>
      <c r="AI63" s="1"/>
      <c r="AJ63" s="1"/>
      <c r="AK63" s="1"/>
      <c r="AL63" s="1"/>
      <c r="AM63" s="1"/>
      <c r="AN63" s="1"/>
      <c r="AO63" s="1"/>
      <c r="AP63" s="1"/>
      <c r="AQ63" s="1"/>
      <c r="AR63" s="1"/>
      <c r="AS63" s="1"/>
      <c r="AT63" s="1"/>
      <c r="AU63" s="1"/>
    </row>
    <row r="64" spans="1:47" ht="60" hidden="1" customHeight="1" x14ac:dyDescent="0.35">
      <c r="A64" s="335" t="s">
        <v>29</v>
      </c>
      <c r="B64" s="336"/>
      <c r="C64" s="336"/>
      <c r="D64" s="117" t="s">
        <v>65</v>
      </c>
      <c r="E64" s="117"/>
      <c r="F64" s="105"/>
      <c r="G64" s="107"/>
      <c r="H64" s="223"/>
      <c r="I64" s="106"/>
      <c r="J64" s="117"/>
      <c r="K64" s="105"/>
      <c r="L64" s="223"/>
      <c r="M64" s="233"/>
      <c r="N64" s="32"/>
      <c r="O64" s="31"/>
      <c r="P64" s="31"/>
      <c r="Q64" s="31"/>
      <c r="R64" s="150"/>
      <c r="S64" s="150"/>
      <c r="AD64" s="1"/>
      <c r="AE64" s="1"/>
      <c r="AF64" s="1"/>
      <c r="AG64" s="1"/>
      <c r="AH64" s="1"/>
      <c r="AI64" s="1"/>
      <c r="AJ64" s="1"/>
      <c r="AK64" s="1"/>
      <c r="AL64" s="1"/>
      <c r="AM64" s="1"/>
      <c r="AN64" s="1"/>
      <c r="AO64" s="1"/>
      <c r="AP64" s="1"/>
      <c r="AQ64" s="1"/>
      <c r="AR64" s="1"/>
      <c r="AS64" s="1"/>
      <c r="AT64" s="1"/>
      <c r="AU64" s="1"/>
    </row>
    <row r="65" spans="1:19" s="1" customFormat="1" x14ac:dyDescent="0.25">
      <c r="R65" s="150"/>
      <c r="S65" s="150"/>
    </row>
    <row r="66" spans="1:19" s="1" customFormat="1" ht="23.25" x14ac:dyDescent="0.35">
      <c r="A66" s="209" t="s">
        <v>20</v>
      </c>
      <c r="B66" s="210"/>
    </row>
    <row r="67" spans="1:19" s="1" customFormat="1" ht="21" x14ac:dyDescent="0.35">
      <c r="A67" s="211"/>
      <c r="B67" s="210" t="s">
        <v>21</v>
      </c>
    </row>
    <row r="68" spans="1:19" s="1" customFormat="1" ht="21" x14ac:dyDescent="0.35">
      <c r="A68" s="211"/>
      <c r="B68" s="210" t="s">
        <v>22</v>
      </c>
    </row>
    <row r="69" spans="1:19" s="1" customFormat="1" ht="21" x14ac:dyDescent="0.35">
      <c r="A69" s="211"/>
      <c r="B69" s="210" t="s">
        <v>23</v>
      </c>
    </row>
    <row r="70" spans="1:19" s="1" customFormat="1" ht="21" x14ac:dyDescent="0.35">
      <c r="A70" s="211"/>
      <c r="B70" s="210" t="s">
        <v>24</v>
      </c>
    </row>
    <row r="71" spans="1:19" s="1" customFormat="1" ht="21" x14ac:dyDescent="0.35">
      <c r="A71" s="211"/>
      <c r="B71" s="210" t="s">
        <v>25</v>
      </c>
    </row>
    <row r="72" spans="1:19" s="1" customFormat="1" ht="21" x14ac:dyDescent="0.35">
      <c r="A72" s="211"/>
      <c r="B72" s="210" t="s">
        <v>26</v>
      </c>
    </row>
    <row r="73" spans="1:19" s="1" customFormat="1" ht="21" x14ac:dyDescent="0.35">
      <c r="A73" s="211"/>
      <c r="B73" s="210" t="s">
        <v>27</v>
      </c>
    </row>
    <row r="74" spans="1:19" s="1" customFormat="1" ht="21" x14ac:dyDescent="0.35">
      <c r="A74" s="211"/>
      <c r="B74" s="210" t="s">
        <v>24</v>
      </c>
    </row>
    <row r="75" spans="1:19" s="1" customFormat="1" ht="21" x14ac:dyDescent="0.35">
      <c r="A75" s="211"/>
      <c r="B75" s="210" t="s">
        <v>25</v>
      </c>
    </row>
    <row r="76" spans="1:19" s="1" customFormat="1" ht="21" x14ac:dyDescent="0.35">
      <c r="A76" s="211"/>
      <c r="B76" s="210" t="s">
        <v>26</v>
      </c>
    </row>
    <row r="77" spans="1:19" s="1" customFormat="1" ht="21" x14ac:dyDescent="0.35">
      <c r="A77" s="211"/>
      <c r="B77" s="210" t="s">
        <v>27</v>
      </c>
    </row>
    <row r="78" spans="1:19" s="1" customFormat="1" ht="21" x14ac:dyDescent="0.35">
      <c r="B78" s="72"/>
    </row>
  </sheetData>
  <mergeCells count="29">
    <mergeCell ref="A64:C64"/>
    <mergeCell ref="A40:B45"/>
    <mergeCell ref="A48:B52"/>
    <mergeCell ref="A54:C54"/>
    <mergeCell ref="D54:I54"/>
    <mergeCell ref="R54:S54"/>
    <mergeCell ref="A57:B62"/>
    <mergeCell ref="A26:B26"/>
    <mergeCell ref="R27:S27"/>
    <mergeCell ref="A28:B30"/>
    <mergeCell ref="R29:S29"/>
    <mergeCell ref="R32:S32"/>
    <mergeCell ref="A33:B37"/>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U79"/>
  <sheetViews>
    <sheetView zoomScale="60" zoomScaleNormal="60" workbookViewId="0">
      <pane xSplit="2" ySplit="2" topLeftCell="C15" activePane="bottomRight" state="frozen"/>
      <selection pane="topRight" activeCell="C1" sqref="C1"/>
      <selection pane="bottomLeft" activeCell="A3" sqref="A3"/>
      <selection pane="bottomRight" activeCell="M36" sqref="M36"/>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6" bestFit="1"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96</v>
      </c>
      <c r="B1" s="108"/>
      <c r="C1" s="108"/>
      <c r="D1" s="109"/>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6848</v>
      </c>
      <c r="D4" s="314"/>
      <c r="E4" s="314"/>
      <c r="F4" s="314"/>
      <c r="G4" s="314"/>
      <c r="H4" s="314"/>
      <c r="I4" s="314"/>
      <c r="J4" s="314"/>
      <c r="K4" s="314"/>
      <c r="L4" s="314"/>
      <c r="M4" s="314"/>
    </row>
    <row r="5" spans="1:47" s="1" customFormat="1" ht="26.25" x14ac:dyDescent="0.25">
      <c r="A5" s="324" t="s">
        <v>113</v>
      </c>
      <c r="B5" s="324"/>
      <c r="C5" s="212">
        <f>C4*1.09</f>
        <v>7464.3200000000006</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87">
        <f>(D8/$C$4)*100</f>
        <v>0</v>
      </c>
      <c r="E7" s="100">
        <f t="shared" ref="E7:I7" si="0">(E8/$C$4)*100</f>
        <v>38.960280373831772</v>
      </c>
      <c r="F7" s="100">
        <f t="shared" si="0"/>
        <v>5.6804906542056077</v>
      </c>
      <c r="G7" s="87">
        <f>(G8/$C$4)*100</f>
        <v>0</v>
      </c>
      <c r="H7" s="100">
        <f>(H8/$C$4)*100</f>
        <v>44.129672897196258</v>
      </c>
      <c r="I7" s="87">
        <f t="shared" si="0"/>
        <v>0</v>
      </c>
      <c r="J7" s="90">
        <v>16.899999999999999</v>
      </c>
      <c r="K7" s="90">
        <v>79.599999999999994</v>
      </c>
      <c r="L7" s="90">
        <v>3.5</v>
      </c>
      <c r="M7" s="87">
        <f t="shared" ref="M7" si="1">(M8/$C$4)*100</f>
        <v>3.9281542056074765</v>
      </c>
      <c r="N7" s="71"/>
    </row>
    <row r="8" spans="1:47" s="1" customFormat="1" ht="26.25" customHeight="1" x14ac:dyDescent="0.25">
      <c r="A8" s="128"/>
      <c r="B8" s="123" t="s">
        <v>49</v>
      </c>
      <c r="C8" s="73"/>
      <c r="D8" s="50">
        <v>0</v>
      </c>
      <c r="E8" s="50">
        <v>2668</v>
      </c>
      <c r="F8" s="50">
        <v>389</v>
      </c>
      <c r="G8" s="50">
        <v>0</v>
      </c>
      <c r="H8" s="50">
        <v>3022</v>
      </c>
      <c r="I8" s="50">
        <v>0</v>
      </c>
      <c r="J8" s="91">
        <f>($H$8/100)*J7</f>
        <v>510.71799999999996</v>
      </c>
      <c r="K8" s="91">
        <f>($H$8/100)*K7</f>
        <v>2405.5119999999997</v>
      </c>
      <c r="L8" s="91">
        <f>($H$8/100)*L7</f>
        <v>105.77</v>
      </c>
      <c r="M8" s="50">
        <v>269</v>
      </c>
      <c r="N8" s="94" t="s">
        <v>123</v>
      </c>
    </row>
    <row r="9" spans="1:47" s="1" customFormat="1" ht="26.25" customHeight="1" x14ac:dyDescent="0.25">
      <c r="A9" s="124" t="s">
        <v>52</v>
      </c>
      <c r="B9" s="122" t="s">
        <v>50</v>
      </c>
      <c r="C9" s="73"/>
      <c r="D9" s="87">
        <v>0</v>
      </c>
      <c r="E9" s="87">
        <v>3660.74</v>
      </c>
      <c r="F9" s="87">
        <v>119.952</v>
      </c>
      <c r="G9" s="87">
        <v>5.7</v>
      </c>
      <c r="H9" s="87">
        <v>3391.6579999999999</v>
      </c>
      <c r="I9" s="87">
        <v>15.853</v>
      </c>
      <c r="J9" s="91"/>
      <c r="K9" s="91"/>
      <c r="L9" s="91"/>
      <c r="M9" s="87">
        <v>0</v>
      </c>
      <c r="N9" s="139">
        <f>SUM(D9:I9)</f>
        <v>7193.9029999999993</v>
      </c>
      <c r="O9" s="1" t="s">
        <v>102</v>
      </c>
    </row>
    <row r="10" spans="1:47" s="1" customFormat="1" ht="26.25" customHeight="1" x14ac:dyDescent="0.25">
      <c r="A10" s="128"/>
      <c r="B10" s="123" t="s">
        <v>51</v>
      </c>
      <c r="C10" s="73"/>
      <c r="D10" s="88">
        <f>($C$5/100)*D7</f>
        <v>0</v>
      </c>
      <c r="E10" s="88">
        <f t="shared" ref="E10:I10" si="2">($C$5/100)*E7</f>
        <v>2908.12</v>
      </c>
      <c r="F10" s="88">
        <f t="shared" si="2"/>
        <v>424.01000000000005</v>
      </c>
      <c r="G10" s="88">
        <f>($C$5/100)*G7</f>
        <v>0</v>
      </c>
      <c r="H10" s="88">
        <f>($C$5/100)*H7</f>
        <v>3293.98</v>
      </c>
      <c r="I10" s="88">
        <f t="shared" si="2"/>
        <v>0</v>
      </c>
      <c r="J10" s="92">
        <f>($H$10/100)*J7</f>
        <v>556.68261999999993</v>
      </c>
      <c r="K10" s="92">
        <f>($H$10/100)*K7</f>
        <v>2622.0080799999996</v>
      </c>
      <c r="L10" s="92">
        <f>($H$10/100)*L7</f>
        <v>115.2893</v>
      </c>
      <c r="M10" s="88">
        <f t="shared" ref="M10" si="3">($C$5/100)*M7</f>
        <v>293.21000000000004</v>
      </c>
      <c r="N10" s="94"/>
    </row>
    <row r="11" spans="1:47" s="1" customFormat="1" ht="26.25" customHeight="1" x14ac:dyDescent="0.25">
      <c r="A11" s="124" t="s">
        <v>53</v>
      </c>
      <c r="B11" s="122" t="s">
        <v>56</v>
      </c>
      <c r="C11" s="73"/>
      <c r="D11" s="238">
        <v>0</v>
      </c>
      <c r="E11" s="238">
        <v>3760</v>
      </c>
      <c r="F11" s="51">
        <v>105</v>
      </c>
      <c r="G11" s="51">
        <v>6</v>
      </c>
      <c r="H11" s="238">
        <v>3590</v>
      </c>
      <c r="I11" s="225">
        <v>15</v>
      </c>
      <c r="J11" s="90">
        <v>5</v>
      </c>
      <c r="K11" s="93">
        <v>5026</v>
      </c>
      <c r="L11" s="90">
        <v>2</v>
      </c>
      <c r="M11" s="87">
        <v>0</v>
      </c>
      <c r="N11" s="94"/>
    </row>
    <row r="12" spans="1:47" s="1" customFormat="1" ht="26.25" customHeight="1" x14ac:dyDescent="0.25">
      <c r="A12" s="124"/>
      <c r="B12" s="122" t="s">
        <v>62</v>
      </c>
      <c r="C12" s="73"/>
      <c r="D12" s="238">
        <v>0</v>
      </c>
      <c r="E12" s="238">
        <v>93</v>
      </c>
      <c r="F12" s="51">
        <v>2</v>
      </c>
      <c r="G12" s="51">
        <v>0</v>
      </c>
      <c r="H12" s="238">
        <v>265</v>
      </c>
      <c r="I12" s="225">
        <v>0.5</v>
      </c>
      <c r="J12" s="90"/>
      <c r="K12" s="93"/>
      <c r="L12" s="90"/>
      <c r="M12" s="87">
        <v>0</v>
      </c>
      <c r="N12" s="94"/>
    </row>
    <row r="13" spans="1:47" s="1" customFormat="1" ht="26.25" customHeight="1" x14ac:dyDescent="0.25">
      <c r="B13" s="122" t="s">
        <v>57</v>
      </c>
      <c r="C13" s="73"/>
      <c r="D13" s="140"/>
      <c r="E13" s="140">
        <f t="shared" ref="E13:I13" si="4">E12/E14</f>
        <v>2.4137036075785101E-2</v>
      </c>
      <c r="F13" s="140">
        <f t="shared" si="4"/>
        <v>1.8691588785046728E-2</v>
      </c>
      <c r="G13" s="140">
        <f t="shared" si="4"/>
        <v>0</v>
      </c>
      <c r="H13" s="140">
        <f t="shared" si="4"/>
        <v>6.8741893644617386E-2</v>
      </c>
      <c r="I13" s="140">
        <f t="shared" si="4"/>
        <v>3.2258064516129031E-2</v>
      </c>
      <c r="J13" s="90">
        <v>30.61</v>
      </c>
      <c r="K13" s="93">
        <v>33.07</v>
      </c>
      <c r="L13" s="90">
        <v>455.3</v>
      </c>
      <c r="M13" s="140"/>
      <c r="N13" s="94"/>
    </row>
    <row r="14" spans="1:47" s="1" customFormat="1" ht="26.25" x14ac:dyDescent="0.25">
      <c r="A14" s="46"/>
      <c r="B14" s="122" t="s">
        <v>54</v>
      </c>
      <c r="C14" s="126">
        <f>SUM(D14:I14)</f>
        <v>7836.5</v>
      </c>
      <c r="D14" s="65">
        <f>D12+D11</f>
        <v>0</v>
      </c>
      <c r="E14" s="65">
        <f t="shared" ref="E14:I14" si="5">E12+E11</f>
        <v>3853</v>
      </c>
      <c r="F14" s="65">
        <f t="shared" si="5"/>
        <v>107</v>
      </c>
      <c r="G14" s="65">
        <f t="shared" si="5"/>
        <v>6</v>
      </c>
      <c r="H14" s="65">
        <f t="shared" si="5"/>
        <v>3855</v>
      </c>
      <c r="I14" s="65">
        <f t="shared" si="5"/>
        <v>15.5</v>
      </c>
      <c r="J14" s="98">
        <f t="shared" ref="J14:L14" si="6">(J11/(100-J13))*100</f>
        <v>7.2056492289955321</v>
      </c>
      <c r="K14" s="98">
        <f t="shared" si="6"/>
        <v>7509.3381144479299</v>
      </c>
      <c r="L14" s="98">
        <f t="shared" si="6"/>
        <v>-0.56290458767238949</v>
      </c>
      <c r="M14" s="65">
        <f t="shared" ref="M14" si="7">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c r="E16" s="127">
        <f t="shared" ref="E16:H16" si="8">E11/E8</f>
        <v>1.4092953523238381</v>
      </c>
      <c r="F16" s="127">
        <f t="shared" si="8"/>
        <v>0.26992287917737789</v>
      </c>
      <c r="G16" s="127"/>
      <c r="H16" s="127">
        <f t="shared" si="8"/>
        <v>1.1879549966909331</v>
      </c>
      <c r="I16" s="127"/>
      <c r="J16" s="125">
        <f>J14/J8</f>
        <v>1.4108860915408371E-2</v>
      </c>
      <c r="K16" s="125">
        <f>K14/K8</f>
        <v>3.121721327704011</v>
      </c>
      <c r="L16" s="125">
        <f>L14/L8</f>
        <v>-5.3219683054967337E-3</v>
      </c>
      <c r="M16" s="127">
        <f t="shared" ref="M16" si="9">M11/M8</f>
        <v>0</v>
      </c>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f t="shared" ref="E17:H17" si="10">E11/E9</f>
        <v>1.0271147363647788</v>
      </c>
      <c r="F17" s="127">
        <f t="shared" si="10"/>
        <v>0.87535014005602241</v>
      </c>
      <c r="G17" s="127">
        <f t="shared" ref="G17" si="11">G11/G9</f>
        <v>1.0526315789473684</v>
      </c>
      <c r="H17" s="127">
        <f t="shared" si="10"/>
        <v>1.0584793631905105</v>
      </c>
      <c r="I17" s="127">
        <f t="shared" ref="I17" si="12">I11/I9</f>
        <v>0.94619314956159717</v>
      </c>
      <c r="J17" s="95"/>
      <c r="K17" s="96"/>
      <c r="L17" s="95"/>
      <c r="M17" s="127"/>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c r="E18" s="133">
        <f t="shared" ref="E18:H18" si="13">E14/E8</f>
        <v>1.4441529235382309</v>
      </c>
      <c r="F18" s="133">
        <f t="shared" si="13"/>
        <v>0.27506426735218509</v>
      </c>
      <c r="G18" s="133"/>
      <c r="H18" s="133">
        <f t="shared" si="13"/>
        <v>1.2756452680344144</v>
      </c>
      <c r="I18" s="133"/>
      <c r="J18" s="95"/>
      <c r="K18" s="96"/>
      <c r="L18" s="95"/>
      <c r="M18" s="133">
        <f t="shared" ref="M18" si="14">M14/M8</f>
        <v>0</v>
      </c>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f t="shared" ref="E19:H19" si="15">E14/E9</f>
        <v>1.0525194359610353</v>
      </c>
      <c r="F19" s="129">
        <f t="shared" si="15"/>
        <v>0.89202347605708954</v>
      </c>
      <c r="G19" s="129">
        <f t="shared" ref="G19" si="16">G14/G9</f>
        <v>1.0526315789473684</v>
      </c>
      <c r="H19" s="129">
        <f t="shared" si="15"/>
        <v>1.1366122409747681</v>
      </c>
      <c r="I19" s="129">
        <f t="shared" ref="I19" si="17">I14/I9</f>
        <v>0.97773292121365041</v>
      </c>
      <c r="J19" s="95"/>
      <c r="K19" s="96"/>
      <c r="L19" s="95"/>
      <c r="M19" s="129"/>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c r="E20" s="190">
        <f>E14/E10</f>
        <v>1.3249109390259</v>
      </c>
      <c r="F20" s="191">
        <f>F14/F10</f>
        <v>0.25235253885521564</v>
      </c>
      <c r="G20" s="191"/>
      <c r="H20" s="191">
        <f t="shared" ref="H20" si="18">H14/H10</f>
        <v>1.1703167596646002</v>
      </c>
      <c r="I20" s="191"/>
      <c r="J20" s="95"/>
      <c r="K20" s="96"/>
      <c r="L20" s="95"/>
      <c r="M20" s="191">
        <f t="shared" ref="M20" si="19">M14/M10</f>
        <v>0</v>
      </c>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93">
        <f t="shared" ref="D21:H21" si="20">D10-D14</f>
        <v>0</v>
      </c>
      <c r="E21" s="153">
        <f>E10-E14</f>
        <v>-944.88000000000011</v>
      </c>
      <c r="F21" s="193">
        <f t="shared" si="20"/>
        <v>317.01000000000005</v>
      </c>
      <c r="G21" s="153">
        <f t="shared" ref="G21" si="21">G10-G14</f>
        <v>-6</v>
      </c>
      <c r="H21" s="153">
        <f t="shared" si="20"/>
        <v>-561.02</v>
      </c>
      <c r="I21" s="153">
        <f t="shared" ref="I21" si="22">I10-I14</f>
        <v>-15.5</v>
      </c>
      <c r="J21" s="125"/>
      <c r="K21" s="125"/>
      <c r="L21" s="125"/>
      <c r="M21" s="193">
        <f t="shared" ref="M21" si="23">M10-M14</f>
        <v>293.21000000000004</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214</v>
      </c>
      <c r="B22" s="316"/>
      <c r="C22" s="350" t="s">
        <v>237</v>
      </c>
      <c r="D22" s="213" t="s">
        <v>145</v>
      </c>
      <c r="E22" s="182" t="s">
        <v>143</v>
      </c>
      <c r="F22" s="182" t="s">
        <v>145</v>
      </c>
      <c r="G22" s="213" t="s">
        <v>145</v>
      </c>
      <c r="H22" s="182" t="s">
        <v>143</v>
      </c>
      <c r="I22" s="213" t="s">
        <v>145</v>
      </c>
      <c r="J22" s="61"/>
      <c r="K22" s="61"/>
      <c r="L22" s="61"/>
      <c r="M22" s="182"/>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51"/>
      <c r="D23" s="214" t="s">
        <v>153</v>
      </c>
      <c r="E23" s="183" t="s">
        <v>152</v>
      </c>
      <c r="F23" s="183" t="s">
        <v>173</v>
      </c>
      <c r="G23" s="214" t="s">
        <v>118</v>
      </c>
      <c r="H23" s="183" t="s">
        <v>116</v>
      </c>
      <c r="I23" s="214" t="s">
        <v>174</v>
      </c>
      <c r="J23" s="157"/>
      <c r="K23" s="77"/>
      <c r="L23" s="77"/>
      <c r="M23" s="183"/>
      <c r="N23" s="155"/>
      <c r="O23" s="155"/>
      <c r="P23" s="155"/>
      <c r="Q23" s="156"/>
      <c r="R23" s="151"/>
      <c r="S23" s="151"/>
    </row>
    <row r="24" spans="1:47" s="71" customFormat="1" ht="27" thickBot="1" x14ac:dyDescent="0.45">
      <c r="A24" s="320" t="s">
        <v>76</v>
      </c>
      <c r="B24" s="321"/>
      <c r="C24" s="351"/>
      <c r="D24" s="214"/>
      <c r="E24" s="183" t="s">
        <v>141</v>
      </c>
      <c r="F24" s="183" t="s">
        <v>132</v>
      </c>
      <c r="G24" s="214"/>
      <c r="H24" s="183" t="s">
        <v>142</v>
      </c>
      <c r="I24" s="214"/>
      <c r="J24" s="152"/>
      <c r="K24" s="152"/>
      <c r="L24" s="152"/>
      <c r="M24" s="183"/>
      <c r="N24" s="155"/>
      <c r="O24" s="155"/>
      <c r="P24" s="155"/>
      <c r="Q24" s="156"/>
      <c r="R24" s="151"/>
      <c r="S24" s="151"/>
    </row>
    <row r="25" spans="1:47" s="71" customFormat="1" ht="27" thickBot="1" x14ac:dyDescent="0.45">
      <c r="A25" s="322" t="s">
        <v>75</v>
      </c>
      <c r="B25" s="323"/>
      <c r="C25" s="352"/>
      <c r="D25" s="215"/>
      <c r="E25" s="184"/>
      <c r="F25" s="184"/>
      <c r="G25" s="215"/>
      <c r="H25" s="184"/>
      <c r="I25" s="215"/>
      <c r="J25" s="152"/>
      <c r="K25" s="152"/>
      <c r="L25" s="152"/>
      <c r="M25" s="184"/>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216" t="s">
        <v>139</v>
      </c>
      <c r="E28" s="186" t="s">
        <v>176</v>
      </c>
      <c r="F28" s="185" t="s">
        <v>176</v>
      </c>
      <c r="G28" s="216" t="s">
        <v>139</v>
      </c>
      <c r="H28" s="185" t="s">
        <v>176</v>
      </c>
      <c r="I28" s="216" t="s">
        <v>139</v>
      </c>
      <c r="J28" s="25"/>
      <c r="K28" s="75"/>
      <c r="L28" s="25"/>
      <c r="M28" s="185" t="s">
        <v>176</v>
      </c>
      <c r="N28" s="3" t="s">
        <v>185</v>
      </c>
      <c r="O28" s="141" t="s">
        <v>227</v>
      </c>
      <c r="P28" s="353" t="s">
        <v>272</v>
      </c>
      <c r="Q28" s="259" t="s">
        <v>193</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216" t="s">
        <v>139</v>
      </c>
      <c r="E29" s="186" t="s">
        <v>176</v>
      </c>
      <c r="F29" s="185" t="s">
        <v>176</v>
      </c>
      <c r="G29" s="216" t="s">
        <v>139</v>
      </c>
      <c r="H29" s="185" t="s">
        <v>176</v>
      </c>
      <c r="I29" s="216" t="s">
        <v>139</v>
      </c>
      <c r="J29" s="25"/>
      <c r="K29" s="172"/>
      <c r="L29" s="25"/>
      <c r="M29" s="185" t="s">
        <v>176</v>
      </c>
      <c r="N29" s="3" t="s">
        <v>179</v>
      </c>
      <c r="O29" s="141" t="s">
        <v>227</v>
      </c>
      <c r="P29" s="354"/>
      <c r="Q29" s="240" t="s">
        <v>184</v>
      </c>
      <c r="R29" s="325"/>
      <c r="S29" s="325"/>
      <c r="AD29" s="1"/>
      <c r="AE29" s="1"/>
      <c r="AF29" s="1"/>
      <c r="AG29" s="1"/>
      <c r="AH29" s="1"/>
      <c r="AI29" s="1"/>
      <c r="AJ29" s="1"/>
      <c r="AK29" s="1"/>
      <c r="AL29" s="1"/>
      <c r="AM29" s="1"/>
      <c r="AN29" s="1"/>
      <c r="AO29" s="1"/>
      <c r="AP29" s="1"/>
      <c r="AQ29" s="1"/>
      <c r="AR29" s="1"/>
      <c r="AS29" s="1"/>
      <c r="AT29" s="1"/>
      <c r="AU29" s="1"/>
    </row>
    <row r="30" spans="1:47" ht="45" x14ac:dyDescent="0.25">
      <c r="A30" s="332"/>
      <c r="B30" s="331"/>
      <c r="C30" s="54" t="s">
        <v>70</v>
      </c>
      <c r="D30" s="216" t="s">
        <v>139</v>
      </c>
      <c r="E30" s="186" t="s">
        <v>114</v>
      </c>
      <c r="F30" s="185" t="s">
        <v>114</v>
      </c>
      <c r="G30" s="216" t="s">
        <v>139</v>
      </c>
      <c r="H30" s="185" t="s">
        <v>114</v>
      </c>
      <c r="I30" s="216" t="s">
        <v>139</v>
      </c>
      <c r="J30" s="25"/>
      <c r="K30" s="172"/>
      <c r="L30" s="25"/>
      <c r="M30" s="185" t="s">
        <v>114</v>
      </c>
      <c r="N30" s="3" t="s">
        <v>179</v>
      </c>
      <c r="O30" s="171" t="s">
        <v>180</v>
      </c>
      <c r="P30" s="239" t="s">
        <v>181</v>
      </c>
      <c r="Q30" s="240" t="s">
        <v>21</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7"/>
      <c r="G31" s="110"/>
      <c r="H31" s="4"/>
      <c r="I31" s="7"/>
      <c r="J31" s="4"/>
      <c r="K31" s="7"/>
      <c r="L31" s="4"/>
      <c r="M31" s="4"/>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9"/>
      <c r="G32" s="111"/>
      <c r="H32" s="1"/>
      <c r="I32" s="9"/>
      <c r="J32" s="1"/>
      <c r="L32" s="1"/>
      <c r="M32" s="1"/>
      <c r="N32" s="10"/>
      <c r="O32" s="10"/>
      <c r="P32" s="11"/>
      <c r="Q32" s="20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6" t="s">
        <v>139</v>
      </c>
      <c r="E33" s="186" t="s">
        <v>189</v>
      </c>
      <c r="F33" s="185" t="s">
        <v>189</v>
      </c>
      <c r="G33" s="216" t="s">
        <v>139</v>
      </c>
      <c r="H33" s="185" t="s">
        <v>189</v>
      </c>
      <c r="I33" s="216" t="s">
        <v>139</v>
      </c>
      <c r="J33" s="25"/>
      <c r="K33" s="75"/>
      <c r="L33" s="25"/>
      <c r="M33" s="185" t="s">
        <v>189</v>
      </c>
      <c r="N33" s="141" t="s">
        <v>185</v>
      </c>
      <c r="O33" s="171" t="s">
        <v>211</v>
      </c>
      <c r="P33" s="170" t="s">
        <v>210</v>
      </c>
      <c r="Q33" s="264" t="s">
        <v>193</v>
      </c>
      <c r="R33" s="150"/>
      <c r="S33" s="150"/>
      <c r="AD33" s="1"/>
      <c r="AE33" s="1"/>
      <c r="AF33" s="1"/>
      <c r="AG33" s="1"/>
      <c r="AH33" s="1"/>
      <c r="AI33" s="1"/>
      <c r="AJ33" s="1"/>
      <c r="AK33" s="1"/>
      <c r="AL33" s="1"/>
      <c r="AM33" s="1"/>
      <c r="AN33" s="1"/>
      <c r="AO33" s="1"/>
      <c r="AP33" s="1"/>
      <c r="AQ33" s="1"/>
      <c r="AR33" s="1"/>
      <c r="AS33" s="1"/>
      <c r="AT33" s="1"/>
      <c r="AU33" s="1"/>
    </row>
    <row r="34" spans="1:47" ht="63" x14ac:dyDescent="0.25">
      <c r="A34" s="333"/>
      <c r="B34" s="334"/>
      <c r="C34" s="178" t="s">
        <v>81</v>
      </c>
      <c r="D34" s="216" t="s">
        <v>139</v>
      </c>
      <c r="E34" s="186" t="s">
        <v>176</v>
      </c>
      <c r="F34" s="185" t="s">
        <v>176</v>
      </c>
      <c r="G34" s="216" t="s">
        <v>139</v>
      </c>
      <c r="H34" s="185" t="s">
        <v>176</v>
      </c>
      <c r="I34" s="216" t="s">
        <v>139</v>
      </c>
      <c r="J34" s="25"/>
      <c r="K34" s="75"/>
      <c r="L34" s="25"/>
      <c r="M34" s="185" t="s">
        <v>176</v>
      </c>
      <c r="N34" s="141" t="s">
        <v>179</v>
      </c>
      <c r="O34" s="171" t="s">
        <v>331</v>
      </c>
      <c r="P34" s="170" t="s">
        <v>273</v>
      </c>
      <c r="Q34" s="264" t="s">
        <v>193</v>
      </c>
      <c r="R34" s="150"/>
      <c r="S34" s="150"/>
      <c r="AD34" s="1"/>
      <c r="AE34" s="1"/>
      <c r="AF34" s="1"/>
      <c r="AG34" s="1"/>
      <c r="AH34" s="1"/>
      <c r="AI34" s="1"/>
      <c r="AJ34" s="1"/>
      <c r="AK34" s="1"/>
      <c r="AL34" s="1"/>
      <c r="AM34" s="1"/>
      <c r="AN34" s="1"/>
      <c r="AO34" s="1"/>
      <c r="AP34" s="1"/>
      <c r="AQ34" s="1"/>
      <c r="AR34" s="1"/>
      <c r="AS34" s="1"/>
      <c r="AT34" s="1"/>
      <c r="AU34" s="1"/>
    </row>
    <row r="35" spans="1:47" ht="31.5" x14ac:dyDescent="0.25">
      <c r="A35" s="333"/>
      <c r="B35" s="334"/>
      <c r="C35" s="179" t="s">
        <v>79</v>
      </c>
      <c r="D35" s="216" t="s">
        <v>139</v>
      </c>
      <c r="E35" s="186" t="s">
        <v>189</v>
      </c>
      <c r="F35" s="185" t="s">
        <v>189</v>
      </c>
      <c r="G35" s="216" t="s">
        <v>139</v>
      </c>
      <c r="H35" s="185" t="s">
        <v>189</v>
      </c>
      <c r="I35" s="216" t="s">
        <v>139</v>
      </c>
      <c r="J35" s="25"/>
      <c r="K35" s="75"/>
      <c r="L35" s="25"/>
      <c r="M35" s="185" t="s">
        <v>189</v>
      </c>
      <c r="N35" s="141" t="s">
        <v>185</v>
      </c>
      <c r="O35" s="171" t="s">
        <v>332</v>
      </c>
      <c r="P35" s="198" t="s">
        <v>219</v>
      </c>
      <c r="Q35" s="264" t="s">
        <v>193</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16" t="s">
        <v>139</v>
      </c>
      <c r="E36" s="186" t="s">
        <v>189</v>
      </c>
      <c r="F36" s="185" t="s">
        <v>189</v>
      </c>
      <c r="G36" s="216" t="s">
        <v>139</v>
      </c>
      <c r="H36" s="185" t="s">
        <v>189</v>
      </c>
      <c r="I36" s="216" t="s">
        <v>139</v>
      </c>
      <c r="J36" s="25"/>
      <c r="K36" s="75"/>
      <c r="L36" s="25"/>
      <c r="M36" s="185" t="s">
        <v>189</v>
      </c>
      <c r="N36" s="3" t="s">
        <v>185</v>
      </c>
      <c r="O36" s="171" t="s">
        <v>220</v>
      </c>
      <c r="P36" s="170" t="s">
        <v>210</v>
      </c>
      <c r="Q36" s="264" t="s">
        <v>193</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17" t="s">
        <v>139</v>
      </c>
      <c r="E37" s="186" t="s">
        <v>114</v>
      </c>
      <c r="F37" s="186" t="s">
        <v>114</v>
      </c>
      <c r="G37" s="217" t="s">
        <v>139</v>
      </c>
      <c r="H37" s="186" t="s">
        <v>114</v>
      </c>
      <c r="I37" s="186" t="s">
        <v>139</v>
      </c>
      <c r="J37" s="222" t="s">
        <v>189</v>
      </c>
      <c r="K37" s="222" t="s">
        <v>189</v>
      </c>
      <c r="L37" s="222" t="s">
        <v>189</v>
      </c>
      <c r="M37" s="186" t="s">
        <v>139</v>
      </c>
      <c r="N37" s="3" t="s">
        <v>139</v>
      </c>
      <c r="O37" s="3" t="s">
        <v>139</v>
      </c>
      <c r="P37" s="265" t="s">
        <v>244</v>
      </c>
      <c r="Q37" s="264" t="s">
        <v>184</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24"/>
      <c r="B38" s="164"/>
      <c r="C38" s="78"/>
      <c r="D38" s="166"/>
      <c r="E38" s="166"/>
      <c r="F38" s="166"/>
      <c r="G38" s="167"/>
      <c r="H38" s="166"/>
      <c r="I38" s="167"/>
      <c r="J38" s="165"/>
      <c r="K38" s="154"/>
      <c r="L38" s="165"/>
      <c r="M38" s="16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11"/>
      <c r="H39" s="8"/>
      <c r="I39" s="6"/>
      <c r="J39" s="8"/>
      <c r="L39" s="8"/>
      <c r="M39" s="8"/>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21" x14ac:dyDescent="0.25">
      <c r="A40" s="333" t="s">
        <v>3</v>
      </c>
      <c r="B40" s="334"/>
      <c r="C40" s="58" t="s">
        <v>4</v>
      </c>
      <c r="D40" s="216" t="s">
        <v>139</v>
      </c>
      <c r="E40" s="186" t="s">
        <v>176</v>
      </c>
      <c r="F40" s="185" t="s">
        <v>176</v>
      </c>
      <c r="G40" s="216" t="s">
        <v>139</v>
      </c>
      <c r="H40" s="185" t="s">
        <v>176</v>
      </c>
      <c r="I40" s="216" t="s">
        <v>139</v>
      </c>
      <c r="J40" s="25"/>
      <c r="K40" s="75"/>
      <c r="L40" s="25"/>
      <c r="M40" s="185" t="s">
        <v>176</v>
      </c>
      <c r="N40" s="3" t="s">
        <v>139</v>
      </c>
      <c r="O40" s="171" t="s">
        <v>139</v>
      </c>
      <c r="P40" s="195" t="s">
        <v>229</v>
      </c>
      <c r="Q40" s="264" t="s">
        <v>193</v>
      </c>
      <c r="R40"/>
      <c r="S40" s="150"/>
      <c r="AD40" s="1"/>
      <c r="AE40" s="1"/>
      <c r="AF40" s="1"/>
      <c r="AG40" s="1"/>
      <c r="AH40" s="1"/>
      <c r="AI40" s="1"/>
      <c r="AJ40" s="1"/>
      <c r="AK40" s="1"/>
      <c r="AL40" s="1"/>
      <c r="AM40" s="1"/>
      <c r="AN40" s="1"/>
      <c r="AO40" s="1"/>
      <c r="AP40" s="1"/>
      <c r="AQ40" s="1"/>
      <c r="AR40" s="1"/>
      <c r="AS40" s="1"/>
      <c r="AT40" s="1"/>
      <c r="AU40" s="1"/>
    </row>
    <row r="41" spans="1:47" ht="30" x14ac:dyDescent="0.25">
      <c r="A41" s="333"/>
      <c r="B41" s="334"/>
      <c r="C41" s="78" t="s">
        <v>10</v>
      </c>
      <c r="D41" s="216" t="s">
        <v>139</v>
      </c>
      <c r="E41" s="186" t="s">
        <v>189</v>
      </c>
      <c r="F41" s="185" t="s">
        <v>189</v>
      </c>
      <c r="G41" s="216" t="s">
        <v>139</v>
      </c>
      <c r="H41" s="185" t="s">
        <v>189</v>
      </c>
      <c r="I41" s="216" t="s">
        <v>139</v>
      </c>
      <c r="J41" s="25"/>
      <c r="K41" s="75"/>
      <c r="L41" s="25"/>
      <c r="M41" s="185" t="s">
        <v>189</v>
      </c>
      <c r="N41" s="3" t="s">
        <v>139</v>
      </c>
      <c r="O41" s="171" t="s">
        <v>274</v>
      </c>
      <c r="P41" s="195" t="s">
        <v>270</v>
      </c>
      <c r="Q41" s="194" t="s">
        <v>24</v>
      </c>
      <c r="R41"/>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C58</f>
        <v>Others Quota</v>
      </c>
      <c r="D42" s="216" t="s">
        <v>139</v>
      </c>
      <c r="E42" s="186" t="s">
        <v>176</v>
      </c>
      <c r="F42" s="185" t="s">
        <v>176</v>
      </c>
      <c r="G42" s="216" t="s">
        <v>139</v>
      </c>
      <c r="H42" s="185" t="s">
        <v>176</v>
      </c>
      <c r="I42" s="216" t="s">
        <v>139</v>
      </c>
      <c r="J42" s="25"/>
      <c r="K42" s="75"/>
      <c r="L42" s="25"/>
      <c r="M42" s="185" t="s">
        <v>176</v>
      </c>
      <c r="N42" s="3" t="s">
        <v>139</v>
      </c>
      <c r="O42" s="3" t="s">
        <v>139</v>
      </c>
      <c r="P42" s="195" t="s">
        <v>278</v>
      </c>
      <c r="Q42" s="194" t="s">
        <v>193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216" t="s">
        <v>139</v>
      </c>
      <c r="E43" s="186" t="s">
        <v>176</v>
      </c>
      <c r="F43" s="185" t="s">
        <v>176</v>
      </c>
      <c r="G43" s="216" t="s">
        <v>139</v>
      </c>
      <c r="H43" s="185" t="s">
        <v>176</v>
      </c>
      <c r="I43" s="216" t="s">
        <v>139</v>
      </c>
      <c r="J43" s="25"/>
      <c r="K43" s="75"/>
      <c r="L43" s="25"/>
      <c r="M43" s="185" t="s">
        <v>176</v>
      </c>
      <c r="N43" s="3" t="s">
        <v>139</v>
      </c>
      <c r="O43" s="171" t="s">
        <v>139</v>
      </c>
      <c r="P43" s="195" t="s">
        <v>278</v>
      </c>
      <c r="Q43" s="200" t="s">
        <v>193</v>
      </c>
      <c r="R43" s="150"/>
      <c r="S43" s="150"/>
      <c r="AD43" s="1"/>
      <c r="AE43" s="1"/>
      <c r="AF43" s="1"/>
      <c r="AG43" s="1"/>
      <c r="AH43" s="1"/>
      <c r="AI43" s="1"/>
      <c r="AJ43" s="1"/>
      <c r="AK43" s="1"/>
      <c r="AL43" s="1"/>
      <c r="AM43" s="1"/>
      <c r="AN43" s="1"/>
      <c r="AO43" s="1"/>
      <c r="AP43" s="1"/>
      <c r="AQ43" s="1"/>
      <c r="AR43" s="1"/>
      <c r="AS43" s="1"/>
      <c r="AT43" s="1"/>
      <c r="AU43" s="1"/>
    </row>
    <row r="44" spans="1:47" ht="21" customHeight="1" x14ac:dyDescent="0.25">
      <c r="A44" s="333"/>
      <c r="B44" s="334"/>
      <c r="C44" s="59" t="str">
        <f>C59</f>
        <v>Remove TAC</v>
      </c>
      <c r="D44" s="216" t="s">
        <v>139</v>
      </c>
      <c r="E44" s="186" t="s">
        <v>176</v>
      </c>
      <c r="F44" s="185" t="s">
        <v>176</v>
      </c>
      <c r="G44" s="216" t="s">
        <v>139</v>
      </c>
      <c r="H44" s="185" t="s">
        <v>176</v>
      </c>
      <c r="I44" s="216" t="s">
        <v>139</v>
      </c>
      <c r="J44" s="25"/>
      <c r="K44" s="75"/>
      <c r="L44" s="25"/>
      <c r="M44" s="185" t="s">
        <v>176</v>
      </c>
      <c r="N44" s="3" t="s">
        <v>139</v>
      </c>
      <c r="O44" s="3" t="s">
        <v>139</v>
      </c>
      <c r="P44" s="195" t="s">
        <v>278</v>
      </c>
      <c r="Q44" s="194" t="s">
        <v>193</v>
      </c>
      <c r="R44" s="150"/>
      <c r="S44" s="150"/>
      <c r="AD44" s="1"/>
      <c r="AE44" s="1"/>
      <c r="AF44" s="1"/>
      <c r="AG44" s="1"/>
      <c r="AH44" s="1"/>
      <c r="AI44" s="1"/>
      <c r="AJ44" s="1"/>
      <c r="AK44" s="1"/>
      <c r="AL44" s="1"/>
      <c r="AM44" s="1"/>
      <c r="AN44" s="1"/>
      <c r="AO44" s="1"/>
      <c r="AP44" s="1"/>
      <c r="AQ44" s="1"/>
      <c r="AR44" s="1"/>
      <c r="AS44" s="1"/>
      <c r="AT44" s="1"/>
      <c r="AU44" s="1"/>
    </row>
    <row r="45" spans="1:47" ht="21" x14ac:dyDescent="0.25">
      <c r="A45" s="333"/>
      <c r="B45" s="334"/>
      <c r="C45" s="281" t="s">
        <v>265</v>
      </c>
      <c r="D45" s="216" t="s">
        <v>139</v>
      </c>
      <c r="E45" s="186" t="s">
        <v>189</v>
      </c>
      <c r="F45" s="185" t="s">
        <v>189</v>
      </c>
      <c r="G45" s="216" t="s">
        <v>139</v>
      </c>
      <c r="H45" s="185" t="s">
        <v>189</v>
      </c>
      <c r="I45" s="216" t="s">
        <v>139</v>
      </c>
      <c r="J45" s="25"/>
      <c r="K45" s="172"/>
      <c r="L45" s="25"/>
      <c r="M45" s="185" t="s">
        <v>189</v>
      </c>
      <c r="N45" s="3" t="s">
        <v>139</v>
      </c>
      <c r="O45" s="171" t="s">
        <v>276</v>
      </c>
      <c r="P45" s="195" t="s">
        <v>277</v>
      </c>
      <c r="Q45" s="194" t="s">
        <v>24</v>
      </c>
      <c r="R45" s="150"/>
      <c r="S45" s="150"/>
      <c r="AD45" s="1"/>
      <c r="AE45" s="1"/>
      <c r="AF45" s="1"/>
      <c r="AG45" s="1"/>
      <c r="AH45" s="1"/>
      <c r="AI45" s="1"/>
      <c r="AJ45" s="1"/>
      <c r="AK45" s="1"/>
      <c r="AL45" s="1"/>
      <c r="AM45" s="1"/>
      <c r="AN45" s="1"/>
      <c r="AO45" s="1"/>
      <c r="AP45" s="1"/>
      <c r="AQ45" s="1"/>
      <c r="AR45" s="1"/>
      <c r="AS45" s="1"/>
      <c r="AT45" s="1"/>
      <c r="AU45" s="1"/>
    </row>
    <row r="46" spans="1:47" ht="45" x14ac:dyDescent="0.25">
      <c r="A46" s="333"/>
      <c r="B46" s="334"/>
      <c r="C46" s="263" t="str">
        <f t="shared" ref="C46" si="24">C60</f>
        <v xml:space="preserve">Merge TAC regions </v>
      </c>
      <c r="D46" s="216" t="s">
        <v>139</v>
      </c>
      <c r="E46" s="186" t="s">
        <v>114</v>
      </c>
      <c r="F46" s="185" t="s">
        <v>114</v>
      </c>
      <c r="G46" s="216" t="s">
        <v>139</v>
      </c>
      <c r="H46" s="185" t="s">
        <v>114</v>
      </c>
      <c r="I46" s="216" t="s">
        <v>139</v>
      </c>
      <c r="J46" s="25"/>
      <c r="K46" s="172"/>
      <c r="L46" s="25"/>
      <c r="M46" s="185" t="s">
        <v>114</v>
      </c>
      <c r="N46" s="3" t="s">
        <v>139</v>
      </c>
      <c r="O46" s="171" t="s">
        <v>275</v>
      </c>
      <c r="P46" s="284" t="s">
        <v>313</v>
      </c>
      <c r="Q46" s="194" t="s">
        <v>253</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1"/>
      <c r="B47" s="1"/>
      <c r="C47" s="1"/>
      <c r="D47" s="1"/>
      <c r="E47" s="1"/>
      <c r="F47" s="6"/>
      <c r="G47" s="116"/>
      <c r="H47" s="1"/>
      <c r="I47" s="6"/>
      <c r="J47" s="1"/>
      <c r="K47" s="6"/>
      <c r="L47" s="1"/>
      <c r="M47" s="1"/>
      <c r="N47" s="5"/>
      <c r="O47" s="5"/>
      <c r="P47" s="5"/>
      <c r="Q47" s="208"/>
      <c r="R47" s="150"/>
      <c r="S47" s="150"/>
      <c r="AD47" s="1"/>
      <c r="AE47" s="1"/>
      <c r="AF47" s="1"/>
      <c r="AG47" s="1"/>
      <c r="AH47" s="1"/>
      <c r="AI47" s="1"/>
      <c r="AJ47" s="1"/>
      <c r="AK47" s="1"/>
      <c r="AL47" s="1"/>
      <c r="AM47" s="1"/>
      <c r="AN47" s="1"/>
      <c r="AO47" s="1"/>
      <c r="AP47" s="1"/>
      <c r="AQ47" s="1"/>
      <c r="AR47" s="1"/>
      <c r="AS47" s="1"/>
      <c r="AT47" s="1"/>
      <c r="AU47" s="1"/>
    </row>
    <row r="48" spans="1:47" ht="34.5" customHeight="1" x14ac:dyDescent="0.25">
      <c r="A48" s="1"/>
      <c r="B48" s="1"/>
      <c r="C48" s="74" t="s">
        <v>38</v>
      </c>
      <c r="D48" s="68" t="s">
        <v>40</v>
      </c>
      <c r="E48" s="36"/>
      <c r="F48" s="7"/>
      <c r="G48" s="115"/>
      <c r="H48" s="36"/>
      <c r="I48" s="7"/>
      <c r="J48" s="36"/>
      <c r="L48" s="36"/>
      <c r="M48" s="36"/>
      <c r="N48" s="5"/>
      <c r="O48" s="5"/>
      <c r="P48" s="5"/>
      <c r="Q48" s="208"/>
      <c r="R48" s="150"/>
      <c r="S48" s="150"/>
      <c r="AD48" s="1"/>
      <c r="AE48" s="1"/>
      <c r="AF48" s="1"/>
      <c r="AG48" s="1"/>
      <c r="AH48" s="1"/>
      <c r="AI48" s="1"/>
      <c r="AJ48" s="1"/>
      <c r="AK48" s="1"/>
      <c r="AL48" s="1"/>
      <c r="AM48" s="1"/>
      <c r="AN48" s="1"/>
      <c r="AO48" s="1"/>
      <c r="AP48" s="1"/>
      <c r="AQ48" s="1"/>
      <c r="AR48" s="1"/>
      <c r="AS48" s="1"/>
      <c r="AT48" s="1"/>
      <c r="AU48" s="1"/>
    </row>
    <row r="49" spans="1:47" ht="21" x14ac:dyDescent="0.25">
      <c r="A49" s="333" t="s">
        <v>2</v>
      </c>
      <c r="B49" s="334"/>
      <c r="C49" s="56" t="s">
        <v>14</v>
      </c>
      <c r="D49" s="216" t="s">
        <v>139</v>
      </c>
      <c r="E49" s="186" t="s">
        <v>176</v>
      </c>
      <c r="F49" s="185" t="s">
        <v>176</v>
      </c>
      <c r="G49" s="216" t="s">
        <v>139</v>
      </c>
      <c r="H49" s="185" t="s">
        <v>176</v>
      </c>
      <c r="I49" s="216" t="s">
        <v>139</v>
      </c>
      <c r="J49" s="25"/>
      <c r="K49" s="75"/>
      <c r="L49" s="25"/>
      <c r="M49" s="185" t="s">
        <v>176</v>
      </c>
      <c r="N49" s="3" t="s">
        <v>139</v>
      </c>
      <c r="O49" s="3" t="s">
        <v>139</v>
      </c>
      <c r="P49" s="195" t="s">
        <v>177</v>
      </c>
      <c r="Q49" s="264" t="s">
        <v>193</v>
      </c>
      <c r="R49" s="150"/>
      <c r="S49" s="150"/>
      <c r="AD49" s="1"/>
      <c r="AE49" s="1"/>
      <c r="AF49" s="1"/>
      <c r="AG49" s="1"/>
      <c r="AH49" s="1"/>
      <c r="AI49" s="1"/>
      <c r="AJ49" s="1"/>
      <c r="AK49" s="1"/>
      <c r="AL49" s="1"/>
      <c r="AM49" s="1"/>
      <c r="AN49" s="1"/>
      <c r="AO49" s="1"/>
      <c r="AP49" s="1"/>
      <c r="AQ49" s="1"/>
      <c r="AR49" s="1"/>
      <c r="AS49" s="1"/>
      <c r="AT49" s="1"/>
      <c r="AU49" s="1"/>
    </row>
    <row r="50" spans="1:47" s="1" customFormat="1" ht="21" x14ac:dyDescent="0.25">
      <c r="A50" s="333"/>
      <c r="B50" s="334"/>
      <c r="C50" s="62" t="s">
        <v>30</v>
      </c>
      <c r="D50" s="216" t="s">
        <v>139</v>
      </c>
      <c r="E50" s="186" t="s">
        <v>189</v>
      </c>
      <c r="F50" s="185" t="s">
        <v>189</v>
      </c>
      <c r="G50" s="216" t="s">
        <v>139</v>
      </c>
      <c r="H50" s="185" t="s">
        <v>189</v>
      </c>
      <c r="I50" s="216" t="s">
        <v>139</v>
      </c>
      <c r="J50" s="25"/>
      <c r="K50" s="75"/>
      <c r="L50" s="25"/>
      <c r="M50" s="185" t="s">
        <v>189</v>
      </c>
      <c r="N50" s="3" t="s">
        <v>139</v>
      </c>
      <c r="O50" s="141" t="s">
        <v>194</v>
      </c>
      <c r="P50" s="241" t="s">
        <v>195</v>
      </c>
      <c r="Q50" s="264" t="s">
        <v>24</v>
      </c>
      <c r="R50" s="150"/>
      <c r="S50" s="150"/>
    </row>
    <row r="51" spans="1:47" s="1" customFormat="1" ht="45" x14ac:dyDescent="0.35">
      <c r="A51" s="333"/>
      <c r="B51" s="334"/>
      <c r="C51" s="176" t="s">
        <v>31</v>
      </c>
      <c r="D51" s="216" t="s">
        <v>139</v>
      </c>
      <c r="E51" s="186" t="s">
        <v>189</v>
      </c>
      <c r="F51" s="185" t="s">
        <v>189</v>
      </c>
      <c r="G51" s="216" t="s">
        <v>139</v>
      </c>
      <c r="H51" s="185" t="s">
        <v>189</v>
      </c>
      <c r="I51" s="216" t="s">
        <v>139</v>
      </c>
      <c r="J51" s="25"/>
      <c r="K51" s="75"/>
      <c r="L51" s="25"/>
      <c r="M51" s="185" t="s">
        <v>189</v>
      </c>
      <c r="N51" s="3" t="s">
        <v>139</v>
      </c>
      <c r="O51" s="141" t="s">
        <v>279</v>
      </c>
      <c r="P51" s="250" t="s">
        <v>225</v>
      </c>
      <c r="Q51" s="248" t="s">
        <v>212</v>
      </c>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s="1" customFormat="1" ht="21" customHeight="1" x14ac:dyDescent="0.35">
      <c r="A53" s="333"/>
      <c r="B53" s="334"/>
      <c r="C53" s="175"/>
      <c r="D53" s="185"/>
      <c r="E53" s="185"/>
      <c r="F53" s="185"/>
      <c r="G53" s="185"/>
      <c r="H53" s="185"/>
      <c r="I53" s="185"/>
      <c r="J53" s="39"/>
      <c r="K53" s="196"/>
      <c r="L53" s="39"/>
      <c r="M53" s="39"/>
      <c r="N53" s="197"/>
      <c r="O53" s="197"/>
      <c r="P53" s="148"/>
      <c r="Q53" s="147"/>
      <c r="R53" s="150"/>
      <c r="S53" s="150"/>
    </row>
    <row r="54" spans="1:47" ht="21.75" thickBot="1" x14ac:dyDescent="0.3">
      <c r="A54" s="1"/>
      <c r="B54" s="1"/>
      <c r="C54" s="4"/>
      <c r="D54" s="4"/>
      <c r="E54" s="4"/>
      <c r="F54" s="6"/>
      <c r="G54" s="15"/>
      <c r="H54" s="4"/>
      <c r="I54" s="6"/>
      <c r="J54" s="4"/>
      <c r="K54" s="15"/>
      <c r="L54" s="4"/>
      <c r="M54" s="4"/>
      <c r="N54" s="5"/>
      <c r="O54" s="5"/>
      <c r="P54" s="15"/>
      <c r="R54" s="150"/>
      <c r="S54" s="150"/>
      <c r="AD54" s="1"/>
      <c r="AE54" s="1"/>
      <c r="AF54" s="1"/>
      <c r="AG54" s="1"/>
      <c r="AH54" s="1"/>
      <c r="AI54" s="1"/>
      <c r="AJ54" s="1"/>
      <c r="AK54" s="1"/>
      <c r="AL54" s="1"/>
      <c r="AM54" s="1"/>
      <c r="AN54" s="1"/>
      <c r="AO54" s="1"/>
      <c r="AP54" s="1"/>
      <c r="AQ54" s="1"/>
      <c r="AR54" s="1"/>
      <c r="AS54" s="1"/>
      <c r="AT54" s="1"/>
      <c r="AU54" s="1"/>
    </row>
    <row r="55" spans="1:47" ht="111.75" customHeight="1" thickBot="1" x14ac:dyDescent="0.3">
      <c r="A55" s="335" t="s">
        <v>86</v>
      </c>
      <c r="B55" s="336"/>
      <c r="C55" s="336"/>
      <c r="D55" s="337" t="s">
        <v>333</v>
      </c>
      <c r="E55" s="336"/>
      <c r="F55" s="336"/>
      <c r="G55" s="336"/>
      <c r="H55" s="336"/>
      <c r="I55" s="338"/>
      <c r="J55" s="117"/>
      <c r="K55" s="105"/>
      <c r="L55" s="223"/>
      <c r="M55" s="233"/>
      <c r="N55" s="31"/>
      <c r="O55" s="31"/>
      <c r="P55" s="31"/>
      <c r="Q55" s="31"/>
      <c r="R55" s="325"/>
      <c r="S55" s="325"/>
      <c r="AD55" s="1"/>
      <c r="AE55" s="1"/>
      <c r="AF55" s="1"/>
      <c r="AG55" s="1"/>
      <c r="AH55" s="1"/>
      <c r="AI55" s="1"/>
      <c r="AJ55" s="1"/>
      <c r="AK55" s="1"/>
      <c r="AL55" s="1"/>
      <c r="AM55" s="1"/>
      <c r="AN55" s="1"/>
      <c r="AO55" s="1"/>
      <c r="AP55" s="1"/>
      <c r="AQ55" s="1"/>
      <c r="AR55" s="1"/>
      <c r="AS55" s="1"/>
      <c r="AT55" s="1"/>
      <c r="AU55" s="1"/>
    </row>
    <row r="56" spans="1:47" ht="23.25" hidden="1" x14ac:dyDescent="0.35">
      <c r="A56" s="18"/>
      <c r="B56" s="19"/>
      <c r="C56" s="6"/>
      <c r="D56" s="6"/>
      <c r="E56" s="6"/>
      <c r="F56" s="5"/>
      <c r="G56" s="114"/>
      <c r="H56" s="6"/>
      <c r="I56" s="5"/>
      <c r="J56" s="6"/>
      <c r="K56" s="5"/>
      <c r="L56" s="6"/>
      <c r="M56" s="6"/>
      <c r="N56" s="5"/>
      <c r="O56" s="5"/>
      <c r="P56" s="5"/>
      <c r="R56" s="150"/>
      <c r="S56" s="150"/>
      <c r="AD56" s="1"/>
      <c r="AE56" s="1"/>
      <c r="AF56" s="1"/>
      <c r="AG56" s="1"/>
      <c r="AH56" s="1"/>
      <c r="AI56" s="1"/>
      <c r="AJ56" s="1"/>
      <c r="AK56" s="1"/>
      <c r="AL56" s="1"/>
      <c r="AM56" s="1"/>
      <c r="AN56" s="1"/>
      <c r="AO56" s="1"/>
      <c r="AP56" s="1"/>
      <c r="AQ56" s="1"/>
      <c r="AR56" s="1"/>
      <c r="AS56" s="1"/>
      <c r="AT56" s="1"/>
      <c r="AU56" s="1"/>
    </row>
    <row r="57" spans="1:47" ht="21" hidden="1" x14ac:dyDescent="0.25">
      <c r="A57" s="1"/>
      <c r="B57" s="1"/>
      <c r="C57" s="16"/>
      <c r="D57" s="69" t="s">
        <v>39</v>
      </c>
      <c r="E57" s="16"/>
      <c r="F57" s="7"/>
      <c r="G57" s="115"/>
      <c r="H57" s="16"/>
      <c r="I57" s="7"/>
      <c r="J57" s="16"/>
      <c r="L57" s="16"/>
      <c r="M57" s="16"/>
      <c r="N57" s="5"/>
      <c r="O57" s="5"/>
      <c r="P57" s="1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t="s">
        <v>32</v>
      </c>
      <c r="B58" s="327"/>
      <c r="C58" s="41" t="s">
        <v>11</v>
      </c>
      <c r="D58" s="13" t="s">
        <v>63</v>
      </c>
      <c r="E58" s="13" t="s">
        <v>63</v>
      </c>
      <c r="F58" s="138" t="s">
        <v>63</v>
      </c>
      <c r="G58" s="42"/>
      <c r="H58" s="138" t="s">
        <v>63</v>
      </c>
      <c r="I58" s="44"/>
      <c r="J58" s="13"/>
      <c r="K58" s="75"/>
      <c r="L58" s="13"/>
      <c r="M58" s="13"/>
      <c r="N58" s="14"/>
      <c r="O58" s="29"/>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thickBot="1" x14ac:dyDescent="0.3">
      <c r="A59" s="326"/>
      <c r="B59" s="327"/>
      <c r="C59" s="58" t="s">
        <v>5</v>
      </c>
      <c r="D59" s="37"/>
      <c r="E59" s="37"/>
      <c r="F59" s="73"/>
      <c r="G59" s="43"/>
      <c r="H59" s="138"/>
      <c r="I59" s="112"/>
      <c r="J59" s="37"/>
      <c r="K59" s="76"/>
      <c r="L59" s="37"/>
      <c r="M59" s="37"/>
      <c r="N59" s="20"/>
      <c r="O59" s="30"/>
      <c r="P59" s="2"/>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25">
      <c r="A60" s="326"/>
      <c r="B60" s="327"/>
      <c r="C60" s="58" t="s">
        <v>6</v>
      </c>
      <c r="D60" s="12"/>
      <c r="E60" s="12"/>
      <c r="F60" s="138"/>
      <c r="G60" s="42"/>
      <c r="H60" s="138"/>
      <c r="I60" s="113"/>
      <c r="J60" s="12"/>
      <c r="K60" s="75"/>
      <c r="L60" s="12"/>
      <c r="M60" s="12"/>
      <c r="N60" s="14"/>
      <c r="O60" s="29"/>
      <c r="P60" s="17"/>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41" t="s">
        <v>16</v>
      </c>
      <c r="D61" s="38"/>
      <c r="E61" s="38"/>
      <c r="F61" s="138"/>
      <c r="G61" s="43"/>
      <c r="H61" s="138"/>
      <c r="I61" s="44"/>
      <c r="J61" s="38"/>
      <c r="K61" s="75"/>
      <c r="L61" s="38"/>
      <c r="M61" s="38"/>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60" t="s">
        <v>15</v>
      </c>
      <c r="D62" s="23"/>
      <c r="E62" s="23"/>
      <c r="F62" s="138"/>
      <c r="G62" s="42"/>
      <c r="H62" s="138"/>
      <c r="I62" s="44"/>
      <c r="J62" s="23"/>
      <c r="K62" s="75"/>
      <c r="L62" s="23"/>
      <c r="M62" s="23"/>
      <c r="N62" s="14"/>
      <c r="O62" s="14"/>
      <c r="P62" s="149"/>
      <c r="Q62" s="147"/>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26"/>
      <c r="B63" s="327"/>
      <c r="C63" s="57"/>
      <c r="D63" s="24"/>
      <c r="E63" s="24"/>
      <c r="F63" s="73"/>
      <c r="G63" s="42"/>
      <c r="H63" s="138"/>
      <c r="I63" s="44"/>
      <c r="J63" s="24"/>
      <c r="K63" s="76"/>
      <c r="L63" s="24"/>
      <c r="M63" s="24"/>
      <c r="N63" s="14"/>
      <c r="O63" s="29"/>
      <c r="P63" s="149"/>
      <c r="Q63" s="147"/>
      <c r="R63" s="150"/>
      <c r="S63" s="150"/>
      <c r="AD63" s="1"/>
      <c r="AE63" s="1"/>
      <c r="AF63" s="1"/>
      <c r="AG63" s="1"/>
      <c r="AH63" s="1"/>
      <c r="AI63" s="1"/>
      <c r="AJ63" s="1"/>
      <c r="AK63" s="1"/>
      <c r="AL63" s="1"/>
      <c r="AM63" s="1"/>
      <c r="AN63" s="1"/>
      <c r="AO63" s="1"/>
      <c r="AP63" s="1"/>
      <c r="AQ63" s="1"/>
      <c r="AR63" s="1"/>
      <c r="AS63" s="1"/>
      <c r="AT63" s="1"/>
      <c r="AU63" s="1"/>
    </row>
    <row r="64" spans="1:47" ht="21.75" hidden="1" thickBot="1" x14ac:dyDescent="0.3">
      <c r="A64" s="21"/>
      <c r="B64" s="21"/>
      <c r="C64" s="22"/>
      <c r="D64" s="6"/>
      <c r="E64" s="6"/>
      <c r="F64" s="6"/>
      <c r="G64" s="22"/>
      <c r="H64" s="22"/>
      <c r="I64" s="22"/>
      <c r="J64" s="22"/>
      <c r="K64" s="22"/>
      <c r="L64" s="22"/>
      <c r="M64" s="6"/>
      <c r="N64" s="15"/>
      <c r="O64" s="15"/>
      <c r="P64" s="142" t="s">
        <v>64</v>
      </c>
      <c r="R64" s="150"/>
      <c r="S64" s="150"/>
      <c r="AD64" s="1"/>
      <c r="AE64" s="1"/>
      <c r="AF64" s="1"/>
      <c r="AG64" s="1"/>
      <c r="AH64" s="1"/>
      <c r="AI64" s="1"/>
      <c r="AJ64" s="1"/>
      <c r="AK64" s="1"/>
      <c r="AL64" s="1"/>
      <c r="AM64" s="1"/>
      <c r="AN64" s="1"/>
      <c r="AO64" s="1"/>
      <c r="AP64" s="1"/>
      <c r="AQ64" s="1"/>
      <c r="AR64" s="1"/>
      <c r="AS64" s="1"/>
      <c r="AT64" s="1"/>
      <c r="AU64" s="1"/>
    </row>
    <row r="65" spans="1:47" ht="60" hidden="1" customHeight="1" x14ac:dyDescent="0.35">
      <c r="A65" s="335" t="s">
        <v>29</v>
      </c>
      <c r="B65" s="336"/>
      <c r="C65" s="336"/>
      <c r="D65" s="117" t="s">
        <v>65</v>
      </c>
      <c r="E65" s="117"/>
      <c r="F65" s="105"/>
      <c r="G65" s="107"/>
      <c r="H65" s="223"/>
      <c r="I65" s="106"/>
      <c r="J65" s="117"/>
      <c r="K65" s="105"/>
      <c r="L65" s="223"/>
      <c r="M65" s="233"/>
      <c r="N65" s="32"/>
      <c r="O65" s="31"/>
      <c r="P65" s="31"/>
      <c r="Q65" s="31"/>
      <c r="R65" s="150"/>
      <c r="S65" s="150"/>
      <c r="AD65" s="1"/>
      <c r="AE65" s="1"/>
      <c r="AF65" s="1"/>
      <c r="AG65" s="1"/>
      <c r="AH65" s="1"/>
      <c r="AI65" s="1"/>
      <c r="AJ65" s="1"/>
      <c r="AK65" s="1"/>
      <c r="AL65" s="1"/>
      <c r="AM65" s="1"/>
      <c r="AN65" s="1"/>
      <c r="AO65" s="1"/>
      <c r="AP65" s="1"/>
      <c r="AQ65" s="1"/>
      <c r="AR65" s="1"/>
      <c r="AS65" s="1"/>
      <c r="AT65" s="1"/>
      <c r="AU65" s="1"/>
    </row>
    <row r="66" spans="1:47" s="1" customFormat="1" x14ac:dyDescent="0.25">
      <c r="R66" s="150"/>
      <c r="S66" s="150"/>
    </row>
    <row r="67" spans="1:47" s="1" customFormat="1" ht="23.25" x14ac:dyDescent="0.35">
      <c r="A67" s="209" t="s">
        <v>20</v>
      </c>
      <c r="B67" s="210"/>
    </row>
    <row r="68" spans="1:47" s="1" customFormat="1" ht="21" x14ac:dyDescent="0.35">
      <c r="A68" s="211"/>
      <c r="B68" s="210" t="s">
        <v>21</v>
      </c>
    </row>
    <row r="69" spans="1:47" s="1" customFormat="1" ht="21" x14ac:dyDescent="0.35">
      <c r="A69" s="211"/>
      <c r="B69" s="210" t="s">
        <v>22</v>
      </c>
    </row>
    <row r="70" spans="1:47" s="1" customFormat="1" ht="21" x14ac:dyDescent="0.35">
      <c r="A70" s="211"/>
      <c r="B70" s="210" t="s">
        <v>23</v>
      </c>
    </row>
    <row r="71" spans="1:47" s="1" customFormat="1" ht="21" x14ac:dyDescent="0.35">
      <c r="A71" s="211"/>
      <c r="B71" s="210" t="s">
        <v>24</v>
      </c>
    </row>
    <row r="72" spans="1:47" s="1" customFormat="1" ht="21" x14ac:dyDescent="0.35">
      <c r="A72" s="211"/>
      <c r="B72" s="210" t="s">
        <v>25</v>
      </c>
    </row>
    <row r="73" spans="1:47" s="1" customFormat="1" ht="21" x14ac:dyDescent="0.35">
      <c r="A73" s="211"/>
      <c r="B73" s="210" t="s">
        <v>26</v>
      </c>
    </row>
    <row r="74" spans="1:47" s="1" customFormat="1" ht="21" x14ac:dyDescent="0.35">
      <c r="A74" s="211"/>
      <c r="B74" s="210" t="s">
        <v>27</v>
      </c>
    </row>
    <row r="75" spans="1:47" s="1" customFormat="1" ht="21" x14ac:dyDescent="0.35">
      <c r="A75" s="211"/>
      <c r="B75" s="210" t="s">
        <v>24</v>
      </c>
    </row>
    <row r="76" spans="1:47" s="1" customFormat="1" ht="21" x14ac:dyDescent="0.35">
      <c r="A76" s="211"/>
      <c r="B76" s="210" t="s">
        <v>25</v>
      </c>
    </row>
    <row r="77" spans="1:47" s="1" customFormat="1" ht="21" x14ac:dyDescent="0.35">
      <c r="A77" s="211"/>
      <c r="B77" s="210" t="s">
        <v>26</v>
      </c>
    </row>
    <row r="78" spans="1:47" s="1" customFormat="1" ht="21" x14ac:dyDescent="0.35">
      <c r="A78" s="211"/>
      <c r="B78" s="210" t="s">
        <v>27</v>
      </c>
    </row>
    <row r="79" spans="1:47" s="1" customFormat="1" ht="21" x14ac:dyDescent="0.35">
      <c r="B79" s="72"/>
    </row>
  </sheetData>
  <mergeCells count="30">
    <mergeCell ref="A65:C65"/>
    <mergeCell ref="A40:B46"/>
    <mergeCell ref="A49:B53"/>
    <mergeCell ref="A55:C55"/>
    <mergeCell ref="D55:I55"/>
    <mergeCell ref="R55:S55"/>
    <mergeCell ref="A58:B63"/>
    <mergeCell ref="A26:B26"/>
    <mergeCell ref="R27:S27"/>
    <mergeCell ref="A28:B30"/>
    <mergeCell ref="R29:S29"/>
    <mergeCell ref="R32:S32"/>
    <mergeCell ref="A33:B37"/>
    <mergeCell ref="P28:P29"/>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9"/>
  <sheetViews>
    <sheetView topLeftCell="A10" zoomScale="60" zoomScaleNormal="60" workbookViewId="0">
      <selection activeCell="C26" sqref="C26"/>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6" bestFit="1"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343</v>
      </c>
      <c r="B1" s="108"/>
      <c r="C1" s="108"/>
      <c r="D1" s="109"/>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937</v>
      </c>
      <c r="D4" s="314"/>
      <c r="E4" s="314"/>
      <c r="F4" s="314"/>
      <c r="G4" s="314"/>
      <c r="H4" s="314"/>
      <c r="I4" s="314"/>
      <c r="J4" s="314"/>
      <c r="K4" s="314"/>
      <c r="L4" s="314"/>
      <c r="M4" s="314"/>
    </row>
    <row r="5" spans="1:47" s="1" customFormat="1" ht="26.25" x14ac:dyDescent="0.25">
      <c r="A5" s="324" t="s">
        <v>113</v>
      </c>
      <c r="B5" s="324"/>
      <c r="C5" s="212">
        <f>C4*1</f>
        <v>937</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87">
        <f>(D8/$C$4)*100</f>
        <v>0</v>
      </c>
      <c r="E7" s="100">
        <f t="shared" ref="E7:I7" si="0">(E8/$C$4)*100</f>
        <v>58.484525080042694</v>
      </c>
      <c r="F7" s="100">
        <f t="shared" si="0"/>
        <v>5.656350053361793</v>
      </c>
      <c r="G7" s="87">
        <f>(G8/$C$4)*100</f>
        <v>0</v>
      </c>
      <c r="H7" s="100">
        <f>(H8/$C$4)*100</f>
        <v>26.254002134471715</v>
      </c>
      <c r="I7" s="87">
        <f t="shared" si="0"/>
        <v>4.909284951974386</v>
      </c>
      <c r="J7" s="90">
        <v>16.899999999999999</v>
      </c>
      <c r="K7" s="90">
        <v>79.599999999999994</v>
      </c>
      <c r="L7" s="90">
        <v>3.5</v>
      </c>
      <c r="M7" s="87">
        <f t="shared" ref="M7" si="1">(M8/$C$4)*100</f>
        <v>1.3874066168623265</v>
      </c>
      <c r="N7" s="71"/>
    </row>
    <row r="8" spans="1:47" s="1" customFormat="1" ht="26.25" customHeight="1" x14ac:dyDescent="0.25">
      <c r="A8" s="128"/>
      <c r="B8" s="123" t="s">
        <v>49</v>
      </c>
      <c r="C8" s="73"/>
      <c r="D8" s="50">
        <v>0</v>
      </c>
      <c r="E8" s="50">
        <v>548</v>
      </c>
      <c r="F8" s="50">
        <v>53</v>
      </c>
      <c r="G8" s="50">
        <v>0</v>
      </c>
      <c r="H8" s="50">
        <v>246</v>
      </c>
      <c r="I8" s="50">
        <v>46</v>
      </c>
      <c r="J8" s="91">
        <f>($H$8/100)*J7</f>
        <v>41.573999999999998</v>
      </c>
      <c r="K8" s="91">
        <f>($H$8/100)*K7</f>
        <v>195.81599999999997</v>
      </c>
      <c r="L8" s="91">
        <f>($H$8/100)*L7</f>
        <v>8.61</v>
      </c>
      <c r="M8" s="50">
        <v>13</v>
      </c>
      <c r="N8" s="94" t="s">
        <v>123</v>
      </c>
    </row>
    <row r="9" spans="1:47" s="1" customFormat="1" ht="26.25" customHeight="1" x14ac:dyDescent="0.25">
      <c r="A9" s="124" t="s">
        <v>52</v>
      </c>
      <c r="B9" s="122" t="s">
        <v>50</v>
      </c>
      <c r="C9" s="73"/>
      <c r="D9" s="87">
        <v>0</v>
      </c>
      <c r="E9" s="87">
        <v>625</v>
      </c>
      <c r="F9" s="87">
        <v>58</v>
      </c>
      <c r="G9" s="87">
        <v>8</v>
      </c>
      <c r="H9" s="87">
        <v>194</v>
      </c>
      <c r="I9" s="87">
        <v>135</v>
      </c>
      <c r="J9" s="91"/>
      <c r="K9" s="91"/>
      <c r="L9" s="91"/>
      <c r="M9" s="87">
        <v>0.3</v>
      </c>
      <c r="N9" s="139">
        <f>SUM(D9:I9)</f>
        <v>1020</v>
      </c>
      <c r="O9" s="1" t="s">
        <v>102</v>
      </c>
    </row>
    <row r="10" spans="1:47" s="1" customFormat="1" ht="26.25" customHeight="1" x14ac:dyDescent="0.25">
      <c r="A10" s="128"/>
      <c r="B10" s="123" t="s">
        <v>51</v>
      </c>
      <c r="C10" s="73"/>
      <c r="D10" s="88">
        <f>($C$5/100)*D7</f>
        <v>0</v>
      </c>
      <c r="E10" s="88">
        <f t="shared" ref="E10:I10" si="2">($C$5/100)*E7</f>
        <v>548</v>
      </c>
      <c r="F10" s="88">
        <f t="shared" si="2"/>
        <v>52.999999999999993</v>
      </c>
      <c r="G10" s="88">
        <f>($C$5/100)*G7</f>
        <v>0</v>
      </c>
      <c r="H10" s="88">
        <f>($C$5/100)*H7</f>
        <v>245.99999999999994</v>
      </c>
      <c r="I10" s="88">
        <f t="shared" si="2"/>
        <v>45.999999999999993</v>
      </c>
      <c r="J10" s="92">
        <f>($H$10/100)*J7</f>
        <v>41.573999999999991</v>
      </c>
      <c r="K10" s="92">
        <f>($H$10/100)*K7</f>
        <v>195.81599999999995</v>
      </c>
      <c r="L10" s="92">
        <f>($H$10/100)*L7</f>
        <v>8.6099999999999977</v>
      </c>
      <c r="M10" s="88">
        <f t="shared" ref="M10" si="3">($C$5/100)*M7</f>
        <v>12.999999999999998</v>
      </c>
      <c r="N10" s="94"/>
    </row>
    <row r="11" spans="1:47" s="1" customFormat="1" ht="26.25" customHeight="1" x14ac:dyDescent="0.25">
      <c r="A11" s="124" t="s">
        <v>53</v>
      </c>
      <c r="B11" s="122" t="s">
        <v>56</v>
      </c>
      <c r="C11" s="73"/>
      <c r="D11" s="238">
        <v>0.4</v>
      </c>
      <c r="E11" s="238">
        <v>440</v>
      </c>
      <c r="F11" s="51">
        <v>0.6</v>
      </c>
      <c r="G11" s="51">
        <v>2</v>
      </c>
      <c r="H11" s="238">
        <v>136</v>
      </c>
      <c r="I11" s="225">
        <v>93</v>
      </c>
      <c r="J11" s="90">
        <v>5</v>
      </c>
      <c r="K11" s="93">
        <v>5026</v>
      </c>
      <c r="L11" s="90">
        <v>2</v>
      </c>
      <c r="M11" s="87">
        <v>0</v>
      </c>
      <c r="N11" s="94"/>
    </row>
    <row r="12" spans="1:47" s="1" customFormat="1" ht="26.25" customHeight="1" x14ac:dyDescent="0.25">
      <c r="A12" s="124"/>
      <c r="B12" s="122" t="s">
        <v>62</v>
      </c>
      <c r="C12" s="73"/>
      <c r="D12" s="238">
        <v>0</v>
      </c>
      <c r="E12" s="238">
        <v>12</v>
      </c>
      <c r="F12" s="51">
        <v>0</v>
      </c>
      <c r="G12" s="51">
        <v>0</v>
      </c>
      <c r="H12" s="238">
        <v>25</v>
      </c>
      <c r="I12" s="225">
        <v>0.1</v>
      </c>
      <c r="J12" s="90"/>
      <c r="K12" s="93"/>
      <c r="L12" s="90"/>
      <c r="M12" s="87">
        <v>0</v>
      </c>
      <c r="N12" s="94"/>
    </row>
    <row r="13" spans="1:47" s="1" customFormat="1" ht="26.25" customHeight="1" x14ac:dyDescent="0.25">
      <c r="B13" s="122" t="s">
        <v>57</v>
      </c>
      <c r="C13" s="73"/>
      <c r="D13" s="140">
        <v>0</v>
      </c>
      <c r="E13" s="140">
        <f t="shared" ref="E13:I13" si="4">E12/E14</f>
        <v>2.6548672566371681E-2</v>
      </c>
      <c r="F13" s="140">
        <f t="shared" si="4"/>
        <v>0</v>
      </c>
      <c r="G13" s="140">
        <f t="shared" si="4"/>
        <v>0</v>
      </c>
      <c r="H13" s="140">
        <f t="shared" si="4"/>
        <v>0.15527950310559005</v>
      </c>
      <c r="I13" s="140">
        <f t="shared" si="4"/>
        <v>1.0741138560687435E-3</v>
      </c>
      <c r="J13" s="90">
        <v>30.61</v>
      </c>
      <c r="K13" s="93">
        <v>33.07</v>
      </c>
      <c r="L13" s="90">
        <v>455.3</v>
      </c>
      <c r="M13" s="140">
        <v>0</v>
      </c>
      <c r="N13" s="94"/>
    </row>
    <row r="14" spans="1:47" s="1" customFormat="1" ht="26.25" x14ac:dyDescent="0.25">
      <c r="A14" s="46"/>
      <c r="B14" s="122" t="s">
        <v>54</v>
      </c>
      <c r="C14" s="126">
        <f>SUM(D14:I14)</f>
        <v>709.1</v>
      </c>
      <c r="D14" s="304">
        <f>D12+D11</f>
        <v>0.4</v>
      </c>
      <c r="E14" s="65">
        <f t="shared" ref="E14:I14" si="5">E12+E11</f>
        <v>452</v>
      </c>
      <c r="F14" s="65">
        <f t="shared" si="5"/>
        <v>0.6</v>
      </c>
      <c r="G14" s="65">
        <f t="shared" si="5"/>
        <v>2</v>
      </c>
      <c r="H14" s="65">
        <f t="shared" si="5"/>
        <v>161</v>
      </c>
      <c r="I14" s="65">
        <f t="shared" si="5"/>
        <v>93.1</v>
      </c>
      <c r="J14" s="98">
        <f t="shared" ref="J14:L14" si="6">(J11/(100-J13))*100</f>
        <v>7.2056492289955321</v>
      </c>
      <c r="K14" s="98">
        <f t="shared" si="6"/>
        <v>7509.3381144479299</v>
      </c>
      <c r="L14" s="98">
        <f t="shared" si="6"/>
        <v>-0.56290458767238949</v>
      </c>
      <c r="M14" s="65">
        <f t="shared" ref="M14" si="7">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v>0</v>
      </c>
      <c r="E16" s="127">
        <f t="shared" ref="E16:I16" si="8">E11/E8</f>
        <v>0.8029197080291971</v>
      </c>
      <c r="F16" s="127">
        <f t="shared" si="8"/>
        <v>1.1320754716981131E-2</v>
      </c>
      <c r="G16" s="127">
        <v>0</v>
      </c>
      <c r="H16" s="127">
        <f t="shared" si="8"/>
        <v>0.55284552845528456</v>
      </c>
      <c r="I16" s="127">
        <f t="shared" si="8"/>
        <v>2.0217391304347827</v>
      </c>
      <c r="J16" s="125">
        <f>J14/J8</f>
        <v>0.17332104750554511</v>
      </c>
      <c r="K16" s="125">
        <f>K14/K8</f>
        <v>38.348950619193175</v>
      </c>
      <c r="L16" s="125">
        <f>L14/L8</f>
        <v>-6.5378000891102156E-2</v>
      </c>
      <c r="M16" s="127">
        <f t="shared" ref="M16" si="9">M11/M8</f>
        <v>0</v>
      </c>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v>0</v>
      </c>
      <c r="E17" s="127">
        <f t="shared" ref="E17:I17" si="10">E11/E9</f>
        <v>0.70399999999999996</v>
      </c>
      <c r="F17" s="127">
        <f t="shared" si="10"/>
        <v>1.0344827586206896E-2</v>
      </c>
      <c r="G17" s="127">
        <f t="shared" si="10"/>
        <v>0.25</v>
      </c>
      <c r="H17" s="127">
        <f t="shared" si="10"/>
        <v>0.7010309278350515</v>
      </c>
      <c r="I17" s="127">
        <f t="shared" si="10"/>
        <v>0.68888888888888888</v>
      </c>
      <c r="J17" s="95"/>
      <c r="K17" s="96"/>
      <c r="L17" s="95"/>
      <c r="M17" s="127">
        <v>0</v>
      </c>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v>0</v>
      </c>
      <c r="E18" s="133">
        <f t="shared" ref="E18:I18" si="11">E14/E8</f>
        <v>0.82481751824817517</v>
      </c>
      <c r="F18" s="133">
        <f t="shared" si="11"/>
        <v>1.1320754716981131E-2</v>
      </c>
      <c r="G18" s="133">
        <v>0</v>
      </c>
      <c r="H18" s="133">
        <f t="shared" si="11"/>
        <v>0.65447154471544711</v>
      </c>
      <c r="I18" s="133">
        <f t="shared" si="11"/>
        <v>2.0239130434782608</v>
      </c>
      <c r="J18" s="95"/>
      <c r="K18" s="96"/>
      <c r="L18" s="95"/>
      <c r="M18" s="133">
        <f t="shared" ref="M18" si="12">M14/M8</f>
        <v>0</v>
      </c>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v>0</v>
      </c>
      <c r="E19" s="129">
        <f t="shared" ref="E19:I19" si="13">E14/E9</f>
        <v>0.72319999999999995</v>
      </c>
      <c r="F19" s="129">
        <f t="shared" si="13"/>
        <v>1.0344827586206896E-2</v>
      </c>
      <c r="G19" s="129">
        <f t="shared" si="13"/>
        <v>0.25</v>
      </c>
      <c r="H19" s="129">
        <f t="shared" si="13"/>
        <v>0.82989690721649489</v>
      </c>
      <c r="I19" s="129">
        <f t="shared" si="13"/>
        <v>0.68962962962962959</v>
      </c>
      <c r="J19" s="95"/>
      <c r="K19" s="96"/>
      <c r="L19" s="95"/>
      <c r="M19" s="129">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v>0</v>
      </c>
      <c r="E20" s="190">
        <f>E14/E10</f>
        <v>0.82481751824817517</v>
      </c>
      <c r="F20" s="191">
        <f>F14/F10</f>
        <v>1.1320754716981133E-2</v>
      </c>
      <c r="G20" s="191">
        <v>0</v>
      </c>
      <c r="H20" s="191">
        <f t="shared" ref="H20:I20" si="14">H14/H10</f>
        <v>0.65447154471544733</v>
      </c>
      <c r="I20" s="191">
        <f t="shared" si="14"/>
        <v>2.0239130434782608</v>
      </c>
      <c r="J20" s="95"/>
      <c r="K20" s="96"/>
      <c r="L20" s="95"/>
      <c r="M20" s="191">
        <f t="shared" ref="M20" si="15">M14/M10</f>
        <v>0</v>
      </c>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305">
        <f t="shared" ref="D21:I21" si="16">D10-D14</f>
        <v>-0.4</v>
      </c>
      <c r="E21" s="193">
        <f>E10-E14</f>
        <v>96</v>
      </c>
      <c r="F21" s="193">
        <f t="shared" si="16"/>
        <v>52.399999999999991</v>
      </c>
      <c r="G21" s="153">
        <f t="shared" si="16"/>
        <v>-2</v>
      </c>
      <c r="H21" s="193">
        <f t="shared" si="16"/>
        <v>84.999999999999943</v>
      </c>
      <c r="I21" s="153">
        <f t="shared" si="16"/>
        <v>-47.1</v>
      </c>
      <c r="J21" s="125"/>
      <c r="K21" s="125"/>
      <c r="L21" s="125"/>
      <c r="M21" s="193">
        <f t="shared" ref="M21" si="17">M10-M14</f>
        <v>12.999999999999998</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214</v>
      </c>
      <c r="B22" s="316"/>
      <c r="C22" s="350" t="s">
        <v>139</v>
      </c>
      <c r="D22" s="213" t="s">
        <v>145</v>
      </c>
      <c r="E22" s="182" t="s">
        <v>145</v>
      </c>
      <c r="F22" s="182" t="s">
        <v>145</v>
      </c>
      <c r="G22" s="213" t="s">
        <v>145</v>
      </c>
      <c r="H22" s="182" t="s">
        <v>145</v>
      </c>
      <c r="I22" s="213" t="s">
        <v>145</v>
      </c>
      <c r="J22" s="61"/>
      <c r="K22" s="61"/>
      <c r="L22" s="61"/>
      <c r="M22" s="182"/>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51"/>
      <c r="D23" s="214" t="s">
        <v>344</v>
      </c>
      <c r="E23" s="183" t="s">
        <v>345</v>
      </c>
      <c r="F23" s="138" t="s">
        <v>153</v>
      </c>
      <c r="G23" s="214" t="s">
        <v>128</v>
      </c>
      <c r="H23" s="183" t="s">
        <v>153</v>
      </c>
      <c r="I23" s="214" t="s">
        <v>346</v>
      </c>
      <c r="J23" s="157"/>
      <c r="K23" s="77"/>
      <c r="L23" s="77"/>
      <c r="M23" s="183"/>
      <c r="N23" s="155"/>
      <c r="O23" s="155"/>
      <c r="P23" s="155"/>
      <c r="Q23" s="156"/>
      <c r="R23" s="151"/>
      <c r="S23" s="151"/>
    </row>
    <row r="24" spans="1:47" s="71" customFormat="1" ht="27" thickBot="1" x14ac:dyDescent="0.45">
      <c r="A24" s="320" t="s">
        <v>76</v>
      </c>
      <c r="B24" s="321"/>
      <c r="C24" s="351"/>
      <c r="D24" s="214"/>
      <c r="E24" s="183" t="s">
        <v>347</v>
      </c>
      <c r="F24" s="183"/>
      <c r="G24" s="214"/>
      <c r="H24" s="183"/>
      <c r="I24" s="214" t="s">
        <v>348</v>
      </c>
      <c r="J24" s="152"/>
      <c r="K24" s="152"/>
      <c r="L24" s="152"/>
      <c r="M24" s="183"/>
      <c r="N24" s="155"/>
      <c r="O24" s="155"/>
      <c r="P24" s="155"/>
      <c r="Q24" s="156"/>
      <c r="R24" s="151"/>
      <c r="S24" s="151"/>
    </row>
    <row r="25" spans="1:47" s="71" customFormat="1" ht="27" thickBot="1" x14ac:dyDescent="0.45">
      <c r="A25" s="322" t="s">
        <v>75</v>
      </c>
      <c r="B25" s="323"/>
      <c r="C25" s="352"/>
      <c r="D25" s="215"/>
      <c r="E25" s="184"/>
      <c r="F25" s="184"/>
      <c r="G25" s="215"/>
      <c r="H25" s="184"/>
      <c r="I25" s="215"/>
      <c r="J25" s="152"/>
      <c r="K25" s="152"/>
      <c r="L25" s="152"/>
      <c r="M25" s="184"/>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37.5" customHeight="1" x14ac:dyDescent="0.25">
      <c r="A28" s="330" t="s">
        <v>13</v>
      </c>
      <c r="B28" s="331"/>
      <c r="C28" s="54" t="s">
        <v>71</v>
      </c>
      <c r="D28" s="216" t="s">
        <v>114</v>
      </c>
      <c r="E28" s="186" t="s">
        <v>114</v>
      </c>
      <c r="F28" s="185" t="s">
        <v>114</v>
      </c>
      <c r="G28" s="185" t="s">
        <v>114</v>
      </c>
      <c r="H28" s="185" t="s">
        <v>114</v>
      </c>
      <c r="I28" s="216" t="s">
        <v>114</v>
      </c>
      <c r="J28" s="25"/>
      <c r="K28" s="75"/>
      <c r="L28" s="25"/>
      <c r="M28" s="216" t="s">
        <v>139</v>
      </c>
      <c r="N28" s="3" t="s">
        <v>185</v>
      </c>
      <c r="O28" s="141" t="s">
        <v>139</v>
      </c>
      <c r="P28" s="353" t="s">
        <v>308</v>
      </c>
      <c r="Q28" s="194" t="s">
        <v>184</v>
      </c>
      <c r="R28" s="150"/>
      <c r="S28" s="150"/>
      <c r="AD28" s="1"/>
      <c r="AE28" s="1"/>
      <c r="AF28" s="1"/>
      <c r="AG28" s="1"/>
      <c r="AH28" s="1"/>
      <c r="AI28" s="1"/>
      <c r="AJ28" s="1"/>
      <c r="AK28" s="1"/>
      <c r="AL28" s="1"/>
      <c r="AM28" s="1"/>
      <c r="AN28" s="1"/>
      <c r="AO28" s="1"/>
      <c r="AP28" s="1"/>
      <c r="AQ28" s="1"/>
      <c r="AR28" s="1"/>
      <c r="AS28" s="1"/>
      <c r="AT28" s="1"/>
      <c r="AU28" s="1"/>
    </row>
    <row r="29" spans="1:47" ht="42" x14ac:dyDescent="0.25">
      <c r="A29" s="332"/>
      <c r="B29" s="331"/>
      <c r="C29" s="55" t="s">
        <v>69</v>
      </c>
      <c r="D29" s="216" t="s">
        <v>176</v>
      </c>
      <c r="E29" s="186" t="s">
        <v>176</v>
      </c>
      <c r="F29" s="185" t="s">
        <v>176</v>
      </c>
      <c r="G29" s="185" t="s">
        <v>176</v>
      </c>
      <c r="H29" s="185" t="s">
        <v>176</v>
      </c>
      <c r="I29" s="216" t="s">
        <v>176</v>
      </c>
      <c r="J29" s="25"/>
      <c r="K29" s="172"/>
      <c r="L29" s="25"/>
      <c r="M29" s="216" t="s">
        <v>139</v>
      </c>
      <c r="N29" s="3"/>
      <c r="O29" s="141"/>
      <c r="P29" s="354"/>
      <c r="Q29" s="306" t="s">
        <v>184</v>
      </c>
      <c r="R29" s="325"/>
      <c r="S29" s="325"/>
      <c r="AD29" s="1"/>
      <c r="AE29" s="1"/>
      <c r="AF29" s="1"/>
      <c r="AG29" s="1"/>
      <c r="AH29" s="1"/>
      <c r="AI29" s="1"/>
      <c r="AJ29" s="1"/>
      <c r="AK29" s="1"/>
      <c r="AL29" s="1"/>
      <c r="AM29" s="1"/>
      <c r="AN29" s="1"/>
      <c r="AO29" s="1"/>
      <c r="AP29" s="1"/>
      <c r="AQ29" s="1"/>
      <c r="AR29" s="1"/>
      <c r="AS29" s="1"/>
      <c r="AT29" s="1"/>
      <c r="AU29" s="1"/>
    </row>
    <row r="30" spans="1:47" ht="45" x14ac:dyDescent="0.25">
      <c r="A30" s="332"/>
      <c r="B30" s="331"/>
      <c r="C30" s="54" t="s">
        <v>70</v>
      </c>
      <c r="D30" s="216" t="s">
        <v>114</v>
      </c>
      <c r="E30" s="186" t="s">
        <v>114</v>
      </c>
      <c r="F30" s="185" t="s">
        <v>114</v>
      </c>
      <c r="G30" s="185" t="s">
        <v>114</v>
      </c>
      <c r="H30" s="185" t="s">
        <v>114</v>
      </c>
      <c r="I30" s="216" t="s">
        <v>114</v>
      </c>
      <c r="J30" s="25"/>
      <c r="K30" s="172"/>
      <c r="L30" s="25"/>
      <c r="M30" s="216" t="s">
        <v>139</v>
      </c>
      <c r="N30" s="3" t="s">
        <v>185</v>
      </c>
      <c r="O30" s="171" t="s">
        <v>180</v>
      </c>
      <c r="P30" s="307" t="s">
        <v>181</v>
      </c>
      <c r="Q30" s="306" t="s">
        <v>21</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7"/>
      <c r="G31" s="110"/>
      <c r="H31" s="4"/>
      <c r="I31" s="7"/>
      <c r="J31" s="4"/>
      <c r="K31" s="7"/>
      <c r="L31" s="4"/>
      <c r="M31" s="4"/>
      <c r="N31" s="5"/>
      <c r="O31" s="5"/>
      <c r="P31" s="6"/>
      <c r="Q31" s="308"/>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9"/>
      <c r="G32" s="111"/>
      <c r="H32" s="1"/>
      <c r="I32" s="9"/>
      <c r="J32" s="1"/>
      <c r="L32" s="1"/>
      <c r="M32" s="1"/>
      <c r="N32" s="10"/>
      <c r="O32" s="10"/>
      <c r="P32" s="11"/>
      <c r="Q32" s="308"/>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6" t="s">
        <v>176</v>
      </c>
      <c r="E33" s="186" t="s">
        <v>176</v>
      </c>
      <c r="F33" s="185" t="s">
        <v>176</v>
      </c>
      <c r="G33" s="216" t="s">
        <v>176</v>
      </c>
      <c r="H33" s="185" t="s">
        <v>176</v>
      </c>
      <c r="I33" s="216" t="s">
        <v>176</v>
      </c>
      <c r="J33" s="25"/>
      <c r="K33" s="75"/>
      <c r="L33" s="25"/>
      <c r="M33" s="216" t="s">
        <v>139</v>
      </c>
      <c r="N33" s="141" t="s">
        <v>139</v>
      </c>
      <c r="O33" s="171" t="s">
        <v>139</v>
      </c>
      <c r="P33" s="170" t="s">
        <v>198</v>
      </c>
      <c r="Q33" s="306" t="s">
        <v>193</v>
      </c>
      <c r="R33" s="150"/>
      <c r="S33" s="150"/>
      <c r="AD33" s="1"/>
      <c r="AE33" s="1"/>
      <c r="AF33" s="1"/>
      <c r="AG33" s="1"/>
      <c r="AH33" s="1"/>
      <c r="AI33" s="1"/>
      <c r="AJ33" s="1"/>
      <c r="AK33" s="1"/>
      <c r="AL33" s="1"/>
      <c r="AM33" s="1"/>
      <c r="AN33" s="1"/>
      <c r="AO33" s="1"/>
      <c r="AP33" s="1"/>
      <c r="AQ33" s="1"/>
      <c r="AR33" s="1"/>
      <c r="AS33" s="1"/>
      <c r="AT33" s="1"/>
      <c r="AU33" s="1"/>
    </row>
    <row r="34" spans="1:47" ht="21" x14ac:dyDescent="0.25">
      <c r="A34" s="333"/>
      <c r="B34" s="334"/>
      <c r="C34" s="178" t="s">
        <v>81</v>
      </c>
      <c r="D34" s="216" t="s">
        <v>176</v>
      </c>
      <c r="E34" s="186" t="s">
        <v>176</v>
      </c>
      <c r="F34" s="185" t="s">
        <v>176</v>
      </c>
      <c r="G34" s="216" t="s">
        <v>176</v>
      </c>
      <c r="H34" s="185" t="s">
        <v>176</v>
      </c>
      <c r="I34" s="216" t="s">
        <v>176</v>
      </c>
      <c r="J34" s="25"/>
      <c r="K34" s="75"/>
      <c r="L34" s="25"/>
      <c r="M34" s="216" t="s">
        <v>139</v>
      </c>
      <c r="N34" s="141" t="s">
        <v>139</v>
      </c>
      <c r="O34" s="171" t="s">
        <v>139</v>
      </c>
      <c r="P34" s="170" t="s">
        <v>139</v>
      </c>
      <c r="Q34" s="306" t="s">
        <v>193</v>
      </c>
      <c r="R34" s="150"/>
      <c r="S34" s="150"/>
      <c r="AD34" s="1"/>
      <c r="AE34" s="1"/>
      <c r="AF34" s="1"/>
      <c r="AG34" s="1"/>
      <c r="AH34" s="1"/>
      <c r="AI34" s="1"/>
      <c r="AJ34" s="1"/>
      <c r="AK34" s="1"/>
      <c r="AL34" s="1"/>
      <c r="AM34" s="1"/>
      <c r="AN34" s="1"/>
      <c r="AO34" s="1"/>
      <c r="AP34" s="1"/>
      <c r="AQ34" s="1"/>
      <c r="AR34" s="1"/>
      <c r="AS34" s="1"/>
      <c r="AT34" s="1"/>
      <c r="AU34" s="1"/>
    </row>
    <row r="35" spans="1:47" ht="21" x14ac:dyDescent="0.25">
      <c r="A35" s="333"/>
      <c r="B35" s="334"/>
      <c r="C35" s="179" t="s">
        <v>79</v>
      </c>
      <c r="D35" s="216" t="s">
        <v>176</v>
      </c>
      <c r="E35" s="186" t="s">
        <v>176</v>
      </c>
      <c r="F35" s="185" t="s">
        <v>176</v>
      </c>
      <c r="G35" s="216" t="s">
        <v>176</v>
      </c>
      <c r="H35" s="185" t="s">
        <v>176</v>
      </c>
      <c r="I35" s="216" t="s">
        <v>176</v>
      </c>
      <c r="J35" s="25"/>
      <c r="K35" s="75"/>
      <c r="L35" s="25"/>
      <c r="M35" s="216" t="s">
        <v>139</v>
      </c>
      <c r="N35" s="141" t="s">
        <v>139</v>
      </c>
      <c r="O35" s="171" t="s">
        <v>139</v>
      </c>
      <c r="P35" s="198" t="s">
        <v>139</v>
      </c>
      <c r="Q35" s="306" t="s">
        <v>193</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16" t="s">
        <v>189</v>
      </c>
      <c r="E36" s="186" t="s">
        <v>189</v>
      </c>
      <c r="F36" s="185" t="s">
        <v>189</v>
      </c>
      <c r="G36" s="216" t="s">
        <v>189</v>
      </c>
      <c r="H36" s="185" t="s">
        <v>189</v>
      </c>
      <c r="I36" s="216" t="s">
        <v>189</v>
      </c>
      <c r="J36" s="25"/>
      <c r="K36" s="75"/>
      <c r="L36" s="25"/>
      <c r="M36" s="216" t="s">
        <v>139</v>
      </c>
      <c r="N36" s="3" t="s">
        <v>139</v>
      </c>
      <c r="O36" s="171" t="s">
        <v>139</v>
      </c>
      <c r="P36" s="170" t="s">
        <v>139</v>
      </c>
      <c r="Q36" s="306" t="s">
        <v>193</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17" t="s">
        <v>114</v>
      </c>
      <c r="E37" s="186" t="s">
        <v>114</v>
      </c>
      <c r="F37" s="186" t="s">
        <v>114</v>
      </c>
      <c r="G37" s="186" t="s">
        <v>114</v>
      </c>
      <c r="H37" s="186" t="s">
        <v>114</v>
      </c>
      <c r="I37" s="186" t="s">
        <v>114</v>
      </c>
      <c r="J37" s="222"/>
      <c r="K37" s="222"/>
      <c r="L37" s="222"/>
      <c r="M37" s="217" t="s">
        <v>139</v>
      </c>
      <c r="N37" s="3" t="s">
        <v>139</v>
      </c>
      <c r="O37" s="3" t="s">
        <v>139</v>
      </c>
      <c r="P37" s="307" t="s">
        <v>244</v>
      </c>
      <c r="Q37" s="306" t="s">
        <v>193</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301"/>
      <c r="B38" s="164"/>
      <c r="C38" s="78"/>
      <c r="D38" s="166"/>
      <c r="E38" s="166"/>
      <c r="F38" s="166"/>
      <c r="G38" s="167"/>
      <c r="H38" s="166"/>
      <c r="I38" s="167"/>
      <c r="J38" s="165"/>
      <c r="K38" s="154"/>
      <c r="L38" s="165"/>
      <c r="M38" s="165"/>
      <c r="N38" s="168"/>
      <c r="O38" s="168"/>
      <c r="P38" s="169"/>
      <c r="Q38" s="309"/>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11"/>
      <c r="H39" s="8"/>
      <c r="I39" s="6"/>
      <c r="J39" s="8"/>
      <c r="L39" s="8"/>
      <c r="M39" s="8"/>
      <c r="N39" s="5"/>
      <c r="O39" s="5"/>
      <c r="P39" s="5"/>
      <c r="Q39" s="308"/>
      <c r="R39" s="150"/>
      <c r="S39" s="150"/>
      <c r="AD39" s="1"/>
      <c r="AE39" s="1"/>
      <c r="AF39" s="1"/>
      <c r="AG39" s="1"/>
      <c r="AH39" s="1"/>
      <c r="AI39" s="1"/>
      <c r="AJ39" s="1"/>
      <c r="AK39" s="1"/>
      <c r="AL39" s="1"/>
      <c r="AM39" s="1"/>
      <c r="AN39" s="1"/>
      <c r="AO39" s="1"/>
      <c r="AP39" s="1"/>
      <c r="AQ39" s="1"/>
      <c r="AR39" s="1"/>
      <c r="AS39" s="1"/>
      <c r="AT39" s="1"/>
      <c r="AU39" s="1"/>
    </row>
    <row r="40" spans="1:47" ht="45" x14ac:dyDescent="0.25">
      <c r="A40" s="333" t="s">
        <v>3</v>
      </c>
      <c r="B40" s="334"/>
      <c r="C40" s="58" t="s">
        <v>4</v>
      </c>
      <c r="D40" s="216" t="s">
        <v>189</v>
      </c>
      <c r="E40" s="186" t="s">
        <v>189</v>
      </c>
      <c r="F40" s="185" t="s">
        <v>189</v>
      </c>
      <c r="G40" s="185" t="s">
        <v>189</v>
      </c>
      <c r="H40" s="185" t="s">
        <v>189</v>
      </c>
      <c r="I40" s="216" t="s">
        <v>189</v>
      </c>
      <c r="J40" s="25"/>
      <c r="K40" s="75"/>
      <c r="L40" s="25"/>
      <c r="M40" s="216" t="s">
        <v>139</v>
      </c>
      <c r="N40" s="3" t="s">
        <v>139</v>
      </c>
      <c r="O40" s="171" t="s">
        <v>271</v>
      </c>
      <c r="P40" s="195" t="s">
        <v>240</v>
      </c>
      <c r="Q40" s="306" t="s">
        <v>24</v>
      </c>
      <c r="R40"/>
      <c r="S40" s="150"/>
      <c r="AD40" s="1"/>
      <c r="AE40" s="1"/>
      <c r="AF40" s="1"/>
      <c r="AG40" s="1"/>
      <c r="AH40" s="1"/>
      <c r="AI40" s="1"/>
      <c r="AJ40" s="1"/>
      <c r="AK40" s="1"/>
      <c r="AL40" s="1"/>
      <c r="AM40" s="1"/>
      <c r="AN40" s="1"/>
      <c r="AO40" s="1"/>
      <c r="AP40" s="1"/>
      <c r="AQ40" s="1"/>
      <c r="AR40" s="1"/>
      <c r="AS40" s="1"/>
      <c r="AT40" s="1"/>
      <c r="AU40" s="1"/>
    </row>
    <row r="41" spans="1:47" ht="21" x14ac:dyDescent="0.25">
      <c r="A41" s="333"/>
      <c r="B41" s="334"/>
      <c r="C41" s="78" t="s">
        <v>10</v>
      </c>
      <c r="D41" s="216" t="s">
        <v>207</v>
      </c>
      <c r="E41" s="186" t="s">
        <v>207</v>
      </c>
      <c r="F41" s="185" t="s">
        <v>207</v>
      </c>
      <c r="G41" s="185" t="s">
        <v>207</v>
      </c>
      <c r="H41" s="185" t="s">
        <v>207</v>
      </c>
      <c r="I41" s="216" t="s">
        <v>207</v>
      </c>
      <c r="J41" s="25" t="s">
        <v>207</v>
      </c>
      <c r="K41" s="75" t="s">
        <v>207</v>
      </c>
      <c r="L41" s="25" t="s">
        <v>207</v>
      </c>
      <c r="M41" s="216" t="s">
        <v>139</v>
      </c>
      <c r="N41" s="3" t="s">
        <v>139</v>
      </c>
      <c r="O41" s="171" t="s">
        <v>139</v>
      </c>
      <c r="P41" s="195" t="s">
        <v>206</v>
      </c>
      <c r="Q41" s="194" t="s">
        <v>24</v>
      </c>
      <c r="R41"/>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C58</f>
        <v>Others Quota</v>
      </c>
      <c r="D42" s="216" t="s">
        <v>114</v>
      </c>
      <c r="E42" s="186" t="s">
        <v>114</v>
      </c>
      <c r="F42" s="185" t="s">
        <v>114</v>
      </c>
      <c r="G42" s="185" t="s">
        <v>114</v>
      </c>
      <c r="H42" s="185" t="s">
        <v>114</v>
      </c>
      <c r="I42" s="216" t="s">
        <v>114</v>
      </c>
      <c r="J42" s="25"/>
      <c r="K42" s="75"/>
      <c r="L42" s="25"/>
      <c r="M42" s="216" t="s">
        <v>139</v>
      </c>
      <c r="N42" s="3" t="s">
        <v>139</v>
      </c>
      <c r="O42" s="3" t="s">
        <v>309</v>
      </c>
      <c r="P42" s="195" t="s">
        <v>321</v>
      </c>
      <c r="Q42" s="194" t="s">
        <v>193</v>
      </c>
      <c r="R42" s="150"/>
      <c r="S42" s="150"/>
      <c r="AD42" s="1"/>
      <c r="AE42" s="1"/>
      <c r="AF42" s="1"/>
      <c r="AG42" s="1"/>
      <c r="AH42" s="1"/>
      <c r="AI42" s="1"/>
      <c r="AJ42" s="1"/>
      <c r="AK42" s="1"/>
      <c r="AL42" s="1"/>
      <c r="AM42" s="1"/>
      <c r="AN42" s="1"/>
      <c r="AO42" s="1"/>
      <c r="AP42" s="1"/>
      <c r="AQ42" s="1"/>
      <c r="AR42" s="1"/>
      <c r="AS42" s="1"/>
      <c r="AT42" s="1"/>
      <c r="AU42" s="1"/>
    </row>
    <row r="43" spans="1:47" ht="45.75" customHeight="1" x14ac:dyDescent="0.25">
      <c r="A43" s="333"/>
      <c r="B43" s="334"/>
      <c r="C43" s="263" t="s">
        <v>87</v>
      </c>
      <c r="D43" s="216" t="s">
        <v>189</v>
      </c>
      <c r="E43" s="186" t="s">
        <v>176</v>
      </c>
      <c r="F43" s="185" t="s">
        <v>176</v>
      </c>
      <c r="G43" s="216" t="s">
        <v>189</v>
      </c>
      <c r="H43" s="185" t="s">
        <v>176</v>
      </c>
      <c r="I43" s="216" t="s">
        <v>176</v>
      </c>
      <c r="J43" s="25"/>
      <c r="K43" s="75"/>
      <c r="L43" s="25"/>
      <c r="M43" s="216" t="s">
        <v>139</v>
      </c>
      <c r="N43" s="141" t="s">
        <v>349</v>
      </c>
      <c r="O43" s="141" t="s">
        <v>349</v>
      </c>
      <c r="P43" s="195" t="s">
        <v>139</v>
      </c>
      <c r="Q43" s="200" t="s">
        <v>193</v>
      </c>
      <c r="R43" s="150"/>
      <c r="S43" s="150"/>
      <c r="AD43" s="1"/>
      <c r="AE43" s="1"/>
      <c r="AF43" s="1"/>
      <c r="AG43" s="1"/>
      <c r="AH43" s="1"/>
      <c r="AI43" s="1"/>
      <c r="AJ43" s="1"/>
      <c r="AK43" s="1"/>
      <c r="AL43" s="1"/>
      <c r="AM43" s="1"/>
      <c r="AN43" s="1"/>
      <c r="AO43" s="1"/>
      <c r="AP43" s="1"/>
      <c r="AQ43" s="1"/>
      <c r="AR43" s="1"/>
      <c r="AS43" s="1"/>
      <c r="AT43" s="1"/>
      <c r="AU43" s="1"/>
    </row>
    <row r="44" spans="1:47" ht="39.75" customHeight="1" x14ac:dyDescent="0.25">
      <c r="A44" s="333"/>
      <c r="B44" s="334"/>
      <c r="C44" s="59" t="str">
        <f>C59</f>
        <v>Remove TAC</v>
      </c>
      <c r="D44" s="216" t="s">
        <v>176</v>
      </c>
      <c r="E44" s="186" t="s">
        <v>176</v>
      </c>
      <c r="F44" s="185" t="s">
        <v>176</v>
      </c>
      <c r="G44" s="185" t="s">
        <v>176</v>
      </c>
      <c r="H44" s="185" t="s">
        <v>176</v>
      </c>
      <c r="I44" s="216" t="s">
        <v>176</v>
      </c>
      <c r="J44" s="25"/>
      <c r="K44" s="75"/>
      <c r="L44" s="25"/>
      <c r="M44" s="216" t="s">
        <v>139</v>
      </c>
      <c r="N44" s="3" t="s">
        <v>139</v>
      </c>
      <c r="O44" s="3" t="s">
        <v>139</v>
      </c>
      <c r="P44" s="195" t="s">
        <v>350</v>
      </c>
      <c r="Q44" s="194" t="s">
        <v>193</v>
      </c>
      <c r="R44" s="150"/>
      <c r="S44" s="150"/>
      <c r="AD44" s="1"/>
      <c r="AE44" s="1"/>
      <c r="AF44" s="1"/>
      <c r="AG44" s="1"/>
      <c r="AH44" s="1"/>
      <c r="AI44" s="1"/>
      <c r="AJ44" s="1"/>
      <c r="AK44" s="1"/>
      <c r="AL44" s="1"/>
      <c r="AM44" s="1"/>
      <c r="AN44" s="1"/>
      <c r="AO44" s="1"/>
      <c r="AP44" s="1"/>
      <c r="AQ44" s="1"/>
      <c r="AR44" s="1"/>
      <c r="AS44" s="1"/>
      <c r="AT44" s="1"/>
      <c r="AU44" s="1"/>
    </row>
    <row r="45" spans="1:47" ht="21" x14ac:dyDescent="0.25">
      <c r="A45" s="333"/>
      <c r="B45" s="334"/>
      <c r="C45" s="281" t="s">
        <v>265</v>
      </c>
      <c r="D45" s="216" t="s">
        <v>176</v>
      </c>
      <c r="E45" s="186" t="s">
        <v>176</v>
      </c>
      <c r="F45" s="185" t="s">
        <v>176</v>
      </c>
      <c r="G45" s="185" t="s">
        <v>176</v>
      </c>
      <c r="H45" s="185" t="s">
        <v>176</v>
      </c>
      <c r="I45" s="216" t="s">
        <v>176</v>
      </c>
      <c r="J45" s="25"/>
      <c r="K45" s="172"/>
      <c r="L45" s="25"/>
      <c r="M45" s="216" t="s">
        <v>139</v>
      </c>
      <c r="N45" s="3" t="s">
        <v>139</v>
      </c>
      <c r="O45" s="171" t="s">
        <v>139</v>
      </c>
      <c r="P45" s="195" t="s">
        <v>205</v>
      </c>
      <c r="Q45" s="194" t="s">
        <v>193</v>
      </c>
      <c r="R45" s="150"/>
      <c r="S45" s="150"/>
      <c r="AD45" s="1"/>
      <c r="AE45" s="1"/>
      <c r="AF45" s="1"/>
      <c r="AG45" s="1"/>
      <c r="AH45" s="1"/>
      <c r="AI45" s="1"/>
      <c r="AJ45" s="1"/>
      <c r="AK45" s="1"/>
      <c r="AL45" s="1"/>
      <c r="AM45" s="1"/>
      <c r="AN45" s="1"/>
      <c r="AO45" s="1"/>
      <c r="AP45" s="1"/>
      <c r="AQ45" s="1"/>
      <c r="AR45" s="1"/>
      <c r="AS45" s="1"/>
      <c r="AT45" s="1"/>
      <c r="AU45" s="1"/>
    </row>
    <row r="46" spans="1:47" ht="45" x14ac:dyDescent="0.25">
      <c r="A46" s="333"/>
      <c r="B46" s="334"/>
      <c r="C46" s="263" t="str">
        <f t="shared" ref="C46" si="18">C60</f>
        <v xml:space="preserve">Merge TAC regions </v>
      </c>
      <c r="D46" s="216" t="s">
        <v>139</v>
      </c>
      <c r="E46" s="186" t="s">
        <v>114</v>
      </c>
      <c r="F46" s="185" t="s">
        <v>114</v>
      </c>
      <c r="G46" s="185" t="s">
        <v>114</v>
      </c>
      <c r="H46" s="185" t="s">
        <v>114</v>
      </c>
      <c r="I46" s="216" t="s">
        <v>139</v>
      </c>
      <c r="J46" s="25"/>
      <c r="K46" s="172"/>
      <c r="L46" s="25"/>
      <c r="M46" s="185" t="s">
        <v>139</v>
      </c>
      <c r="N46" s="3" t="s">
        <v>139</v>
      </c>
      <c r="O46" s="171" t="s">
        <v>275</v>
      </c>
      <c r="P46" s="284" t="s">
        <v>313</v>
      </c>
      <c r="Q46" s="194" t="s">
        <v>253</v>
      </c>
      <c r="R46" s="150"/>
      <c r="S46" s="150"/>
      <c r="AD46" s="1"/>
      <c r="AE46" s="1"/>
      <c r="AF46" s="1"/>
      <c r="AG46" s="1"/>
      <c r="AH46" s="1"/>
      <c r="AI46" s="1"/>
      <c r="AJ46" s="1"/>
      <c r="AK46" s="1"/>
      <c r="AL46" s="1"/>
      <c r="AM46" s="1"/>
      <c r="AN46" s="1"/>
      <c r="AO46" s="1"/>
      <c r="AP46" s="1"/>
      <c r="AQ46" s="1"/>
      <c r="AR46" s="1"/>
      <c r="AS46" s="1"/>
      <c r="AT46" s="1"/>
      <c r="AU46" s="1"/>
    </row>
    <row r="47" spans="1:47" ht="21" customHeight="1" x14ac:dyDescent="0.25">
      <c r="A47" s="1"/>
      <c r="B47" s="1"/>
      <c r="C47" s="1"/>
      <c r="D47" s="1"/>
      <c r="E47" s="1"/>
      <c r="F47" s="6"/>
      <c r="G47" s="116"/>
      <c r="H47" s="1"/>
      <c r="I47" s="6"/>
      <c r="J47" s="1"/>
      <c r="K47" s="6"/>
      <c r="L47" s="1"/>
      <c r="M47" s="1"/>
      <c r="N47" s="5"/>
      <c r="O47" s="5"/>
      <c r="P47" s="5"/>
      <c r="Q47" s="310"/>
      <c r="R47" s="150"/>
      <c r="S47" s="150"/>
      <c r="AD47" s="1"/>
      <c r="AE47" s="1"/>
      <c r="AF47" s="1"/>
      <c r="AG47" s="1"/>
      <c r="AH47" s="1"/>
      <c r="AI47" s="1"/>
      <c r="AJ47" s="1"/>
      <c r="AK47" s="1"/>
      <c r="AL47" s="1"/>
      <c r="AM47" s="1"/>
      <c r="AN47" s="1"/>
      <c r="AO47" s="1"/>
      <c r="AP47" s="1"/>
      <c r="AQ47" s="1"/>
      <c r="AR47" s="1"/>
      <c r="AS47" s="1"/>
      <c r="AT47" s="1"/>
      <c r="AU47" s="1"/>
    </row>
    <row r="48" spans="1:47" ht="34.5" customHeight="1" x14ac:dyDescent="0.25">
      <c r="A48" s="1"/>
      <c r="B48" s="1"/>
      <c r="C48" s="74" t="s">
        <v>38</v>
      </c>
      <c r="D48" s="68" t="s">
        <v>40</v>
      </c>
      <c r="E48" s="36"/>
      <c r="F48" s="7"/>
      <c r="G48" s="115"/>
      <c r="H48" s="36"/>
      <c r="I48" s="7"/>
      <c r="J48" s="36"/>
      <c r="L48" s="36"/>
      <c r="M48" s="36"/>
      <c r="N48" s="5"/>
      <c r="O48" s="5"/>
      <c r="P48" s="5"/>
      <c r="Q48" s="310"/>
      <c r="R48" s="150"/>
      <c r="S48" s="150"/>
      <c r="AD48" s="1"/>
      <c r="AE48" s="1"/>
      <c r="AF48" s="1"/>
      <c r="AG48" s="1"/>
      <c r="AH48" s="1"/>
      <c r="AI48" s="1"/>
      <c r="AJ48" s="1"/>
      <c r="AK48" s="1"/>
      <c r="AL48" s="1"/>
      <c r="AM48" s="1"/>
      <c r="AN48" s="1"/>
      <c r="AO48" s="1"/>
      <c r="AP48" s="1"/>
      <c r="AQ48" s="1"/>
      <c r="AR48" s="1"/>
      <c r="AS48" s="1"/>
      <c r="AT48" s="1"/>
      <c r="AU48" s="1"/>
    </row>
    <row r="49" spans="1:47" ht="21" x14ac:dyDescent="0.25">
      <c r="A49" s="333" t="s">
        <v>2</v>
      </c>
      <c r="B49" s="334"/>
      <c r="C49" s="56" t="s">
        <v>14</v>
      </c>
      <c r="D49" s="216" t="s">
        <v>176</v>
      </c>
      <c r="E49" s="186" t="s">
        <v>176</v>
      </c>
      <c r="F49" s="185" t="s">
        <v>176</v>
      </c>
      <c r="G49" s="185" t="s">
        <v>176</v>
      </c>
      <c r="H49" s="185" t="s">
        <v>176</v>
      </c>
      <c r="I49" s="216" t="s">
        <v>176</v>
      </c>
      <c r="J49" s="25"/>
      <c r="K49" s="75"/>
      <c r="L49" s="25"/>
      <c r="M49" s="185" t="s">
        <v>139</v>
      </c>
      <c r="N49" s="3" t="s">
        <v>139</v>
      </c>
      <c r="O49" s="3" t="s">
        <v>139</v>
      </c>
      <c r="P49" s="195" t="s">
        <v>208</v>
      </c>
      <c r="Q49" s="306" t="s">
        <v>193</v>
      </c>
      <c r="R49" s="150"/>
      <c r="S49" s="150"/>
      <c r="AD49" s="1"/>
      <c r="AE49" s="1"/>
      <c r="AF49" s="1"/>
      <c r="AG49" s="1"/>
      <c r="AH49" s="1"/>
      <c r="AI49" s="1"/>
      <c r="AJ49" s="1"/>
      <c r="AK49" s="1"/>
      <c r="AL49" s="1"/>
      <c r="AM49" s="1"/>
      <c r="AN49" s="1"/>
      <c r="AO49" s="1"/>
      <c r="AP49" s="1"/>
      <c r="AQ49" s="1"/>
      <c r="AR49" s="1"/>
      <c r="AS49" s="1"/>
      <c r="AT49" s="1"/>
      <c r="AU49" s="1"/>
    </row>
    <row r="50" spans="1:47" s="1" customFormat="1" ht="21" x14ac:dyDescent="0.25">
      <c r="A50" s="333"/>
      <c r="B50" s="334"/>
      <c r="C50" s="62" t="s">
        <v>30</v>
      </c>
      <c r="D50" s="216" t="s">
        <v>196</v>
      </c>
      <c r="E50" s="186" t="s">
        <v>196</v>
      </c>
      <c r="F50" s="185" t="s">
        <v>196</v>
      </c>
      <c r="G50" s="185" t="s">
        <v>196</v>
      </c>
      <c r="H50" s="185" t="s">
        <v>196</v>
      </c>
      <c r="I50" s="216" t="s">
        <v>196</v>
      </c>
      <c r="J50" s="25" t="s">
        <v>196</v>
      </c>
      <c r="K50" s="75" t="s">
        <v>196</v>
      </c>
      <c r="L50" s="25" t="s">
        <v>196</v>
      </c>
      <c r="M50" s="185" t="s">
        <v>139</v>
      </c>
      <c r="N50" s="3" t="s">
        <v>139</v>
      </c>
      <c r="O50" s="141" t="s">
        <v>194</v>
      </c>
      <c r="P50" s="311" t="s">
        <v>209</v>
      </c>
      <c r="Q50" s="306" t="s">
        <v>24</v>
      </c>
      <c r="R50" s="150"/>
      <c r="S50" s="150"/>
    </row>
    <row r="51" spans="1:47" s="1" customFormat="1" ht="21" x14ac:dyDescent="0.35">
      <c r="A51" s="333"/>
      <c r="B51" s="334"/>
      <c r="C51" s="176" t="s">
        <v>31</v>
      </c>
      <c r="D51" s="216" t="s">
        <v>196</v>
      </c>
      <c r="E51" s="186" t="s">
        <v>196</v>
      </c>
      <c r="F51" s="185" t="s">
        <v>196</v>
      </c>
      <c r="G51" s="185" t="s">
        <v>196</v>
      </c>
      <c r="H51" s="185" t="s">
        <v>196</v>
      </c>
      <c r="I51" s="216" t="s">
        <v>196</v>
      </c>
      <c r="J51" s="25" t="s">
        <v>196</v>
      </c>
      <c r="K51" s="75" t="s">
        <v>196</v>
      </c>
      <c r="L51" s="25" t="s">
        <v>196</v>
      </c>
      <c r="M51" s="185" t="s">
        <v>139</v>
      </c>
      <c r="N51" s="3" t="s">
        <v>139</v>
      </c>
      <c r="O51" s="141" t="s">
        <v>311</v>
      </c>
      <c r="P51" s="312" t="s">
        <v>225</v>
      </c>
      <c r="Q51" s="306" t="s">
        <v>24</v>
      </c>
      <c r="R51" s="150"/>
      <c r="S51" s="150"/>
    </row>
    <row r="52" spans="1:47" s="1" customFormat="1" ht="21" customHeight="1" x14ac:dyDescent="0.35">
      <c r="A52" s="333"/>
      <c r="B52" s="334"/>
      <c r="C52" s="175"/>
      <c r="D52" s="185"/>
      <c r="E52" s="185"/>
      <c r="F52" s="185"/>
      <c r="G52" s="185"/>
      <c r="H52" s="185"/>
      <c r="I52" s="185"/>
      <c r="J52" s="39"/>
      <c r="K52" s="196"/>
      <c r="L52" s="39"/>
      <c r="M52" s="39"/>
      <c r="N52" s="197"/>
      <c r="O52" s="197"/>
      <c r="P52" s="148"/>
      <c r="Q52" s="147"/>
      <c r="R52" s="150"/>
      <c r="S52" s="150"/>
    </row>
    <row r="53" spans="1:47" s="1" customFormat="1" ht="21" customHeight="1" x14ac:dyDescent="0.35">
      <c r="A53" s="333"/>
      <c r="B53" s="334"/>
      <c r="C53" s="175"/>
      <c r="D53" s="185"/>
      <c r="E53" s="185"/>
      <c r="F53" s="185"/>
      <c r="G53" s="185"/>
      <c r="H53" s="185"/>
      <c r="I53" s="185"/>
      <c r="J53" s="39"/>
      <c r="K53" s="196"/>
      <c r="L53" s="39"/>
      <c r="M53" s="39"/>
      <c r="N53" s="197"/>
      <c r="O53" s="197"/>
      <c r="P53" s="148"/>
      <c r="Q53" s="147"/>
      <c r="R53" s="150"/>
      <c r="S53" s="150"/>
    </row>
    <row r="54" spans="1:47" ht="21.75" thickBot="1" x14ac:dyDescent="0.3">
      <c r="A54" s="1"/>
      <c r="B54" s="1"/>
      <c r="C54" s="4"/>
      <c r="D54" s="4"/>
      <c r="E54" s="4"/>
      <c r="F54" s="6"/>
      <c r="G54" s="15"/>
      <c r="H54" s="4"/>
      <c r="I54" s="6"/>
      <c r="J54" s="4"/>
      <c r="K54" s="15"/>
      <c r="L54" s="4"/>
      <c r="M54" s="4"/>
      <c r="N54" s="5"/>
      <c r="O54" s="5"/>
      <c r="P54" s="15"/>
      <c r="R54" s="150"/>
      <c r="S54" s="150"/>
      <c r="AD54" s="1"/>
      <c r="AE54" s="1"/>
      <c r="AF54" s="1"/>
      <c r="AG54" s="1"/>
      <c r="AH54" s="1"/>
      <c r="AI54" s="1"/>
      <c r="AJ54" s="1"/>
      <c r="AK54" s="1"/>
      <c r="AL54" s="1"/>
      <c r="AM54" s="1"/>
      <c r="AN54" s="1"/>
      <c r="AO54" s="1"/>
      <c r="AP54" s="1"/>
      <c r="AQ54" s="1"/>
      <c r="AR54" s="1"/>
      <c r="AS54" s="1"/>
      <c r="AT54" s="1"/>
      <c r="AU54" s="1"/>
    </row>
    <row r="55" spans="1:47" ht="111.75" customHeight="1" thickBot="1" x14ac:dyDescent="0.3">
      <c r="A55" s="335" t="s">
        <v>86</v>
      </c>
      <c r="B55" s="336"/>
      <c r="C55" s="336"/>
      <c r="D55" s="337" t="s">
        <v>351</v>
      </c>
      <c r="E55" s="336"/>
      <c r="F55" s="336"/>
      <c r="G55" s="336"/>
      <c r="H55" s="336"/>
      <c r="I55" s="338"/>
      <c r="J55" s="117"/>
      <c r="K55" s="105"/>
      <c r="L55" s="302"/>
      <c r="M55" s="302"/>
      <c r="N55" s="31"/>
      <c r="O55" s="31"/>
      <c r="P55" s="31"/>
      <c r="Q55" s="31"/>
      <c r="R55" s="325"/>
      <c r="S55" s="325"/>
      <c r="AD55" s="1"/>
      <c r="AE55" s="1"/>
      <c r="AF55" s="1"/>
      <c r="AG55" s="1"/>
      <c r="AH55" s="1"/>
      <c r="AI55" s="1"/>
      <c r="AJ55" s="1"/>
      <c r="AK55" s="1"/>
      <c r="AL55" s="1"/>
      <c r="AM55" s="1"/>
      <c r="AN55" s="1"/>
      <c r="AO55" s="1"/>
      <c r="AP55" s="1"/>
      <c r="AQ55" s="1"/>
      <c r="AR55" s="1"/>
      <c r="AS55" s="1"/>
      <c r="AT55" s="1"/>
      <c r="AU55" s="1"/>
    </row>
    <row r="56" spans="1:47" ht="23.25" hidden="1" customHeight="1" x14ac:dyDescent="0.35">
      <c r="A56" s="18"/>
      <c r="B56" s="19"/>
      <c r="C56" s="6"/>
      <c r="D56" s="6"/>
      <c r="E56" s="6"/>
      <c r="F56" s="5"/>
      <c r="G56" s="114"/>
      <c r="H56" s="6"/>
      <c r="I56" s="5"/>
      <c r="J56" s="6"/>
      <c r="K56" s="5"/>
      <c r="L56" s="6"/>
      <c r="M56" s="6"/>
      <c r="N56" s="5"/>
      <c r="O56" s="5"/>
      <c r="P56" s="5"/>
      <c r="R56" s="150"/>
      <c r="S56" s="150"/>
      <c r="AD56" s="1"/>
      <c r="AE56" s="1"/>
      <c r="AF56" s="1"/>
      <c r="AG56" s="1"/>
      <c r="AH56" s="1"/>
      <c r="AI56" s="1"/>
      <c r="AJ56" s="1"/>
      <c r="AK56" s="1"/>
      <c r="AL56" s="1"/>
      <c r="AM56" s="1"/>
      <c r="AN56" s="1"/>
      <c r="AO56" s="1"/>
      <c r="AP56" s="1"/>
      <c r="AQ56" s="1"/>
      <c r="AR56" s="1"/>
      <c r="AS56" s="1"/>
      <c r="AT56" s="1"/>
      <c r="AU56" s="1"/>
    </row>
    <row r="57" spans="1:47" ht="21" hidden="1" customHeight="1" x14ac:dyDescent="0.25">
      <c r="A57" s="1"/>
      <c r="B57" s="1"/>
      <c r="C57" s="16"/>
      <c r="D57" s="69" t="s">
        <v>39</v>
      </c>
      <c r="E57" s="16"/>
      <c r="F57" s="7"/>
      <c r="G57" s="115"/>
      <c r="H57" s="16"/>
      <c r="I57" s="7"/>
      <c r="J57" s="16"/>
      <c r="L57" s="16"/>
      <c r="M57" s="16"/>
      <c r="N57" s="5"/>
      <c r="O57" s="5"/>
      <c r="P57" s="16"/>
      <c r="R57" s="150"/>
      <c r="S57" s="150"/>
      <c r="AD57" s="1"/>
      <c r="AE57" s="1"/>
      <c r="AF57" s="1"/>
      <c r="AG57" s="1"/>
      <c r="AH57" s="1"/>
      <c r="AI57" s="1"/>
      <c r="AJ57" s="1"/>
      <c r="AK57" s="1"/>
      <c r="AL57" s="1"/>
      <c r="AM57" s="1"/>
      <c r="AN57" s="1"/>
      <c r="AO57" s="1"/>
      <c r="AP57" s="1"/>
      <c r="AQ57" s="1"/>
      <c r="AR57" s="1"/>
      <c r="AS57" s="1"/>
      <c r="AT57" s="1"/>
      <c r="AU57" s="1"/>
    </row>
    <row r="58" spans="1:47" ht="21" hidden="1" customHeight="1" x14ac:dyDescent="0.25">
      <c r="A58" s="326" t="s">
        <v>32</v>
      </c>
      <c r="B58" s="327"/>
      <c r="C58" s="41" t="s">
        <v>11</v>
      </c>
      <c r="D58" s="13" t="s">
        <v>63</v>
      </c>
      <c r="E58" s="13" t="s">
        <v>63</v>
      </c>
      <c r="F58" s="138" t="s">
        <v>63</v>
      </c>
      <c r="G58" s="42"/>
      <c r="H58" s="138" t="s">
        <v>63</v>
      </c>
      <c r="I58" s="44"/>
      <c r="J58" s="13"/>
      <c r="K58" s="75"/>
      <c r="L58" s="13"/>
      <c r="M58" s="13"/>
      <c r="N58" s="14"/>
      <c r="O58" s="29"/>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5</v>
      </c>
      <c r="D59" s="37"/>
      <c r="E59" s="37"/>
      <c r="F59" s="73"/>
      <c r="G59" s="43"/>
      <c r="H59" s="138"/>
      <c r="I59" s="112"/>
      <c r="J59" s="37"/>
      <c r="K59" s="76"/>
      <c r="L59" s="37"/>
      <c r="M59" s="37"/>
      <c r="N59" s="303"/>
      <c r="O59" s="30"/>
      <c r="P59" s="2"/>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25">
      <c r="A60" s="326"/>
      <c r="B60" s="327"/>
      <c r="C60" s="58" t="s">
        <v>6</v>
      </c>
      <c r="D60" s="12"/>
      <c r="E60" s="12"/>
      <c r="F60" s="138"/>
      <c r="G60" s="42"/>
      <c r="H60" s="138"/>
      <c r="I60" s="113"/>
      <c r="J60" s="12"/>
      <c r="K60" s="75"/>
      <c r="L60" s="12"/>
      <c r="M60" s="12"/>
      <c r="N60" s="14"/>
      <c r="O60" s="29"/>
      <c r="P60" s="17"/>
      <c r="Q60" s="66"/>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41" t="s">
        <v>16</v>
      </c>
      <c r="D61" s="38"/>
      <c r="E61" s="38"/>
      <c r="F61" s="138"/>
      <c r="G61" s="43"/>
      <c r="H61" s="138"/>
      <c r="I61" s="44"/>
      <c r="J61" s="38"/>
      <c r="K61" s="75"/>
      <c r="L61" s="38"/>
      <c r="M61" s="38"/>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60" t="s">
        <v>15</v>
      </c>
      <c r="D62" s="23"/>
      <c r="E62" s="23"/>
      <c r="F62" s="138"/>
      <c r="G62" s="42"/>
      <c r="H62" s="138"/>
      <c r="I62" s="44"/>
      <c r="J62" s="23"/>
      <c r="K62" s="75"/>
      <c r="L62" s="23"/>
      <c r="M62" s="23"/>
      <c r="N62" s="14"/>
      <c r="O62" s="14"/>
      <c r="P62" s="149"/>
      <c r="Q62" s="147"/>
      <c r="R62" s="150"/>
      <c r="S62" s="150"/>
      <c r="AD62" s="1"/>
      <c r="AE62" s="1"/>
      <c r="AF62" s="1"/>
      <c r="AG62" s="1"/>
      <c r="AH62" s="1"/>
      <c r="AI62" s="1"/>
      <c r="AJ62" s="1"/>
      <c r="AK62" s="1"/>
      <c r="AL62" s="1"/>
      <c r="AM62" s="1"/>
      <c r="AN62" s="1"/>
      <c r="AO62" s="1"/>
      <c r="AP62" s="1"/>
      <c r="AQ62" s="1"/>
      <c r="AR62" s="1"/>
      <c r="AS62" s="1"/>
      <c r="AT62" s="1"/>
      <c r="AU62" s="1"/>
    </row>
    <row r="63" spans="1:47" ht="21" hidden="1" customHeight="1" x14ac:dyDescent="0.3">
      <c r="A63" s="326"/>
      <c r="B63" s="327"/>
      <c r="C63" s="57"/>
      <c r="D63" s="24"/>
      <c r="E63" s="24"/>
      <c r="F63" s="73"/>
      <c r="G63" s="42"/>
      <c r="H63" s="138"/>
      <c r="I63" s="44"/>
      <c r="J63" s="24"/>
      <c r="K63" s="76"/>
      <c r="L63" s="24"/>
      <c r="M63" s="24"/>
      <c r="N63" s="14"/>
      <c r="O63" s="29"/>
      <c r="P63" s="149"/>
      <c r="Q63" s="147"/>
      <c r="R63" s="150"/>
      <c r="S63" s="150"/>
      <c r="AD63" s="1"/>
      <c r="AE63" s="1"/>
      <c r="AF63" s="1"/>
      <c r="AG63" s="1"/>
      <c r="AH63" s="1"/>
      <c r="AI63" s="1"/>
      <c r="AJ63" s="1"/>
      <c r="AK63" s="1"/>
      <c r="AL63" s="1"/>
      <c r="AM63" s="1"/>
      <c r="AN63" s="1"/>
      <c r="AO63" s="1"/>
      <c r="AP63" s="1"/>
      <c r="AQ63" s="1"/>
      <c r="AR63" s="1"/>
      <c r="AS63" s="1"/>
      <c r="AT63" s="1"/>
      <c r="AU63" s="1"/>
    </row>
    <row r="64" spans="1:47" ht="21.75" hidden="1" thickBot="1" x14ac:dyDescent="0.3">
      <c r="A64" s="21"/>
      <c r="B64" s="21"/>
      <c r="C64" s="22"/>
      <c r="D64" s="6"/>
      <c r="E64" s="6"/>
      <c r="F64" s="6"/>
      <c r="G64" s="22"/>
      <c r="H64" s="22"/>
      <c r="I64" s="22"/>
      <c r="J64" s="22"/>
      <c r="K64" s="22"/>
      <c r="L64" s="22"/>
      <c r="M64" s="6"/>
      <c r="N64" s="15"/>
      <c r="O64" s="15"/>
      <c r="P64" s="142" t="s">
        <v>64</v>
      </c>
      <c r="R64" s="150"/>
      <c r="S64" s="150"/>
      <c r="AD64" s="1"/>
      <c r="AE64" s="1"/>
      <c r="AF64" s="1"/>
      <c r="AG64" s="1"/>
      <c r="AH64" s="1"/>
      <c r="AI64" s="1"/>
      <c r="AJ64" s="1"/>
      <c r="AK64" s="1"/>
      <c r="AL64" s="1"/>
      <c r="AM64" s="1"/>
      <c r="AN64" s="1"/>
      <c r="AO64" s="1"/>
      <c r="AP64" s="1"/>
      <c r="AQ64" s="1"/>
      <c r="AR64" s="1"/>
      <c r="AS64" s="1"/>
      <c r="AT64" s="1"/>
      <c r="AU64" s="1"/>
    </row>
    <row r="65" spans="1:47" ht="60" hidden="1" customHeight="1" x14ac:dyDescent="0.35">
      <c r="A65" s="335" t="s">
        <v>29</v>
      </c>
      <c r="B65" s="336"/>
      <c r="C65" s="336"/>
      <c r="D65" s="117" t="s">
        <v>65</v>
      </c>
      <c r="E65" s="117"/>
      <c r="F65" s="105"/>
      <c r="G65" s="107"/>
      <c r="H65" s="302"/>
      <c r="I65" s="106"/>
      <c r="J65" s="117"/>
      <c r="K65" s="105"/>
      <c r="L65" s="302"/>
      <c r="M65" s="302"/>
      <c r="N65" s="32"/>
      <c r="O65" s="31"/>
      <c r="P65" s="31"/>
      <c r="Q65" s="31"/>
      <c r="R65" s="150"/>
      <c r="S65" s="150"/>
      <c r="AD65" s="1"/>
      <c r="AE65" s="1"/>
      <c r="AF65" s="1"/>
      <c r="AG65" s="1"/>
      <c r="AH65" s="1"/>
      <c r="AI65" s="1"/>
      <c r="AJ65" s="1"/>
      <c r="AK65" s="1"/>
      <c r="AL65" s="1"/>
      <c r="AM65" s="1"/>
      <c r="AN65" s="1"/>
      <c r="AO65" s="1"/>
      <c r="AP65" s="1"/>
      <c r="AQ65" s="1"/>
      <c r="AR65" s="1"/>
      <c r="AS65" s="1"/>
      <c r="AT65" s="1"/>
      <c r="AU65" s="1"/>
    </row>
    <row r="66" spans="1:47" s="1" customFormat="1" x14ac:dyDescent="0.25">
      <c r="R66" s="150"/>
      <c r="S66" s="150"/>
    </row>
    <row r="67" spans="1:47" s="1" customFormat="1" ht="23.25" x14ac:dyDescent="0.35">
      <c r="A67" s="209" t="s">
        <v>20</v>
      </c>
      <c r="B67" s="210"/>
    </row>
    <row r="68" spans="1:47" s="1" customFormat="1" ht="21" x14ac:dyDescent="0.35">
      <c r="A68" s="211"/>
      <c r="B68" s="210" t="s">
        <v>21</v>
      </c>
    </row>
    <row r="69" spans="1:47" s="1" customFormat="1" ht="21" x14ac:dyDescent="0.35">
      <c r="A69" s="211"/>
      <c r="B69" s="210" t="s">
        <v>22</v>
      </c>
    </row>
    <row r="70" spans="1:47" s="1" customFormat="1" ht="21" x14ac:dyDescent="0.35">
      <c r="A70" s="211"/>
      <c r="B70" s="210" t="s">
        <v>23</v>
      </c>
    </row>
    <row r="71" spans="1:47" s="1" customFormat="1" ht="21" x14ac:dyDescent="0.35">
      <c r="A71" s="211"/>
      <c r="B71" s="210" t="s">
        <v>24</v>
      </c>
    </row>
    <row r="72" spans="1:47" s="1" customFormat="1" ht="21" x14ac:dyDescent="0.35">
      <c r="A72" s="211"/>
      <c r="B72" s="210" t="s">
        <v>25</v>
      </c>
    </row>
    <row r="73" spans="1:47" s="1" customFormat="1" ht="21" x14ac:dyDescent="0.35">
      <c r="A73" s="211"/>
      <c r="B73" s="210" t="s">
        <v>26</v>
      </c>
    </row>
    <row r="74" spans="1:47" s="1" customFormat="1" ht="21" x14ac:dyDescent="0.35">
      <c r="A74" s="211"/>
      <c r="B74" s="210" t="s">
        <v>27</v>
      </c>
    </row>
    <row r="75" spans="1:47" s="1" customFormat="1" ht="21" x14ac:dyDescent="0.35">
      <c r="A75" s="211"/>
      <c r="B75" s="210" t="s">
        <v>24</v>
      </c>
    </row>
    <row r="76" spans="1:47" s="1" customFormat="1" ht="21" x14ac:dyDescent="0.35">
      <c r="A76" s="211"/>
      <c r="B76" s="210" t="s">
        <v>25</v>
      </c>
    </row>
    <row r="77" spans="1:47" s="1" customFormat="1" ht="21" x14ac:dyDescent="0.35">
      <c r="A77" s="211"/>
      <c r="B77" s="210" t="s">
        <v>26</v>
      </c>
    </row>
    <row r="78" spans="1:47" s="1" customFormat="1" ht="21" x14ac:dyDescent="0.35">
      <c r="A78" s="211"/>
      <c r="B78" s="210" t="s">
        <v>27</v>
      </c>
    </row>
    <row r="79" spans="1:47" s="1" customFormat="1" ht="21" x14ac:dyDescent="0.35">
      <c r="B79" s="72"/>
    </row>
  </sheetData>
  <mergeCells count="30">
    <mergeCell ref="G3:G5"/>
    <mergeCell ref="H3:H5"/>
    <mergeCell ref="I3:I5"/>
    <mergeCell ref="A4:B4"/>
    <mergeCell ref="A5:B5"/>
    <mergeCell ref="D3:D5"/>
    <mergeCell ref="E3:E5"/>
    <mergeCell ref="F3:F5"/>
    <mergeCell ref="R27:S27"/>
    <mergeCell ref="J3:J5"/>
    <mergeCell ref="K3:K5"/>
    <mergeCell ref="L3:L5"/>
    <mergeCell ref="M3:M5"/>
    <mergeCell ref="A22:B22"/>
    <mergeCell ref="C22:C25"/>
    <mergeCell ref="A24:B24"/>
    <mergeCell ref="A25:B25"/>
    <mergeCell ref="A26:B26"/>
    <mergeCell ref="A65:C65"/>
    <mergeCell ref="A28:B30"/>
    <mergeCell ref="P28:P29"/>
    <mergeCell ref="R29:S29"/>
    <mergeCell ref="R32:S32"/>
    <mergeCell ref="A33:B37"/>
    <mergeCell ref="A40:B46"/>
    <mergeCell ref="A49:B53"/>
    <mergeCell ref="A55:C55"/>
    <mergeCell ref="D55:I55"/>
    <mergeCell ref="R55:S55"/>
    <mergeCell ref="A58:B6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U78"/>
  <sheetViews>
    <sheetView tabSelected="1" zoomScale="60" zoomScaleNormal="60" workbookViewId="0">
      <pane xSplit="2" ySplit="2" topLeftCell="C12" activePane="bottomRight" state="frozen"/>
      <selection pane="topRight" activeCell="C1" sqref="C1"/>
      <selection pane="bottomLeft" activeCell="A3" sqref="A3"/>
      <selection pane="bottomRight" activeCell="H13" sqref="H13"/>
    </sheetView>
  </sheetViews>
  <sheetFormatPr defaultColWidth="35.75" defaultRowHeight="15.75" x14ac:dyDescent="0.25"/>
  <cols>
    <col min="1" max="1" width="35.25" customWidth="1"/>
    <col min="2" max="2" width="49.875" bestFit="1" customWidth="1"/>
    <col min="3" max="3" width="59.375" customWidth="1"/>
    <col min="4" max="4" width="27.375" customWidth="1"/>
    <col min="5" max="5" width="25.375" bestFit="1" customWidth="1"/>
    <col min="6" max="6" width="24.375" customWidth="1"/>
    <col min="7" max="7" width="25" customWidth="1"/>
    <col min="8" max="8" width="28.875" bestFit="1" customWidth="1"/>
    <col min="9" max="9" width="24.75" customWidth="1"/>
    <col min="10" max="11" width="26.25" hidden="1" customWidth="1"/>
    <col min="12" max="12" width="28.875" hidden="1" customWidth="1"/>
    <col min="13" max="13" width="28.875" customWidth="1"/>
    <col min="15" max="15" width="43.875" customWidth="1"/>
    <col min="16" max="16" width="43.75" customWidth="1"/>
    <col min="17" max="29" width="35.75" style="1"/>
  </cols>
  <sheetData>
    <row r="1" spans="1:47" s="1" customFormat="1" ht="58.5" customHeight="1" thickBot="1" x14ac:dyDescent="0.3">
      <c r="A1" s="108" t="s">
        <v>97</v>
      </c>
      <c r="B1" s="108"/>
      <c r="C1" s="108"/>
      <c r="D1" s="109"/>
      <c r="E1" s="109"/>
      <c r="F1" s="109"/>
      <c r="G1" s="109"/>
      <c r="H1" s="109"/>
      <c r="I1" s="109"/>
      <c r="J1" s="109"/>
      <c r="K1" s="109"/>
      <c r="L1" s="109"/>
      <c r="M1" s="109"/>
      <c r="N1" s="109"/>
      <c r="O1" s="109"/>
      <c r="P1" s="109"/>
      <c r="Q1" s="109"/>
      <c r="R1" s="119"/>
      <c r="S1" s="119"/>
      <c r="T1" s="119"/>
      <c r="U1" s="119"/>
    </row>
    <row r="2" spans="1:47" ht="27" thickBot="1" x14ac:dyDescent="0.3">
      <c r="A2" s="49"/>
      <c r="B2" s="49"/>
      <c r="C2" s="63" t="s">
        <v>12</v>
      </c>
      <c r="D2" s="52" t="s">
        <v>0</v>
      </c>
      <c r="E2" s="52" t="s">
        <v>1</v>
      </c>
      <c r="F2" s="52" t="s">
        <v>8</v>
      </c>
      <c r="G2" s="52" t="s">
        <v>19</v>
      </c>
      <c r="H2" s="52" t="s">
        <v>33</v>
      </c>
      <c r="I2" s="52" t="s">
        <v>9</v>
      </c>
      <c r="J2" s="52" t="s">
        <v>34</v>
      </c>
      <c r="K2" s="52" t="s">
        <v>18</v>
      </c>
      <c r="L2" s="52" t="s">
        <v>17</v>
      </c>
      <c r="M2" s="52" t="s">
        <v>121</v>
      </c>
      <c r="N2" s="1"/>
      <c r="O2" s="1"/>
      <c r="P2" s="1"/>
      <c r="V2"/>
      <c r="W2"/>
      <c r="X2"/>
      <c r="Y2"/>
      <c r="Z2"/>
      <c r="AA2"/>
      <c r="AB2"/>
      <c r="AC2"/>
    </row>
    <row r="3" spans="1:47" s="1" customFormat="1" ht="26.25" x14ac:dyDescent="0.25">
      <c r="A3" s="53"/>
      <c r="B3" s="53"/>
      <c r="C3" s="46"/>
      <c r="D3" s="313"/>
      <c r="E3" s="313"/>
      <c r="F3" s="313"/>
      <c r="G3" s="313"/>
      <c r="H3" s="313"/>
      <c r="I3" s="313"/>
      <c r="J3" s="313"/>
      <c r="K3" s="313"/>
      <c r="L3" s="313"/>
      <c r="M3" s="313"/>
    </row>
    <row r="4" spans="1:47" s="1" customFormat="1" ht="26.25" x14ac:dyDescent="0.25">
      <c r="A4" s="324" t="s">
        <v>43</v>
      </c>
      <c r="B4" s="324"/>
      <c r="C4" s="137">
        <v>263</v>
      </c>
      <c r="D4" s="314"/>
      <c r="E4" s="314"/>
      <c r="F4" s="314"/>
      <c r="G4" s="314"/>
      <c r="H4" s="314"/>
      <c r="I4" s="314"/>
      <c r="J4" s="314"/>
      <c r="K4" s="314"/>
      <c r="L4" s="314"/>
      <c r="M4" s="314"/>
    </row>
    <row r="5" spans="1:47" s="1" customFormat="1" ht="26.25" x14ac:dyDescent="0.25">
      <c r="A5" s="324" t="s">
        <v>338</v>
      </c>
      <c r="B5" s="324"/>
      <c r="C5" s="212">
        <f>C4*1.63</f>
        <v>428.69</v>
      </c>
      <c r="D5" s="314"/>
      <c r="E5" s="314"/>
      <c r="F5" s="314"/>
      <c r="G5" s="314"/>
      <c r="H5" s="314"/>
      <c r="I5" s="314"/>
      <c r="J5" s="314"/>
      <c r="K5" s="314"/>
      <c r="L5" s="314"/>
      <c r="M5" s="314"/>
    </row>
    <row r="6" spans="1:47" s="1" customFormat="1" ht="26.25" x14ac:dyDescent="0.25">
      <c r="A6" s="46"/>
      <c r="B6" s="46"/>
      <c r="C6" s="46"/>
      <c r="D6" s="47"/>
      <c r="E6" s="47"/>
      <c r="F6" s="48"/>
      <c r="G6" s="48"/>
      <c r="H6" s="47"/>
      <c r="I6" s="48"/>
      <c r="J6" s="47"/>
      <c r="K6" s="48"/>
      <c r="L6" s="47"/>
      <c r="M6" s="47"/>
    </row>
    <row r="7" spans="1:47" s="1" customFormat="1" ht="26.25" customHeight="1" x14ac:dyDescent="0.4">
      <c r="A7" s="124" t="s">
        <v>45</v>
      </c>
      <c r="B7" s="122" t="s">
        <v>44</v>
      </c>
      <c r="C7" s="73"/>
      <c r="D7" s="87">
        <f>(D8/$C$4)*100</f>
        <v>0</v>
      </c>
      <c r="E7" s="100">
        <f t="shared" ref="E7:I7" si="0">(E8/$C$4)*100</f>
        <v>12.167300380228136</v>
      </c>
      <c r="F7" s="100">
        <f t="shared" si="0"/>
        <v>30.038022813688215</v>
      </c>
      <c r="G7" s="87">
        <f>(G8/$C$4)*100</f>
        <v>0</v>
      </c>
      <c r="H7" s="100">
        <f>(H8/$C$4)*100</f>
        <v>57.034220532319388</v>
      </c>
      <c r="I7" s="87">
        <f t="shared" si="0"/>
        <v>0</v>
      </c>
      <c r="J7" s="90">
        <v>16.899999999999999</v>
      </c>
      <c r="K7" s="90">
        <v>79.599999999999994</v>
      </c>
      <c r="L7" s="90">
        <v>3.5</v>
      </c>
      <c r="M7" s="87">
        <f t="shared" ref="M7" si="1">(M8/$C$4)*100</f>
        <v>0.76045627376425851</v>
      </c>
      <c r="N7" s="71"/>
    </row>
    <row r="8" spans="1:47" s="1" customFormat="1" ht="26.25" customHeight="1" x14ac:dyDescent="0.25">
      <c r="A8" s="128"/>
      <c r="B8" s="123" t="s">
        <v>49</v>
      </c>
      <c r="C8" s="73"/>
      <c r="D8" s="50">
        <v>0</v>
      </c>
      <c r="E8" s="50">
        <v>32</v>
      </c>
      <c r="F8" s="50">
        <v>79</v>
      </c>
      <c r="G8" s="50">
        <v>0</v>
      </c>
      <c r="H8" s="50">
        <v>150</v>
      </c>
      <c r="I8" s="50">
        <v>0</v>
      </c>
      <c r="J8" s="91">
        <f>($H$8/100)*J7</f>
        <v>25.349999999999998</v>
      </c>
      <c r="K8" s="91">
        <f>($H$8/100)*K7</f>
        <v>119.39999999999999</v>
      </c>
      <c r="L8" s="91">
        <f>($H$8/100)*L7</f>
        <v>5.25</v>
      </c>
      <c r="M8" s="50">
        <v>2</v>
      </c>
      <c r="N8" s="94"/>
    </row>
    <row r="9" spans="1:47" s="1" customFormat="1" ht="26.25" customHeight="1" x14ac:dyDescent="0.25">
      <c r="A9" s="124" t="s">
        <v>52</v>
      </c>
      <c r="B9" s="122" t="s">
        <v>50</v>
      </c>
      <c r="C9" s="73"/>
      <c r="D9" s="87">
        <v>0</v>
      </c>
      <c r="E9" s="87">
        <v>21.29</v>
      </c>
      <c r="F9" s="87">
        <v>102.759</v>
      </c>
      <c r="G9" s="87">
        <v>0</v>
      </c>
      <c r="H9" s="87">
        <v>168.34100000000001</v>
      </c>
      <c r="I9" s="87">
        <v>1.111</v>
      </c>
      <c r="J9" s="91"/>
      <c r="K9" s="91"/>
      <c r="L9" s="91"/>
      <c r="M9" s="87">
        <v>0.22</v>
      </c>
      <c r="N9" s="139">
        <f>SUM(D9:I9)</f>
        <v>293.50099999999998</v>
      </c>
      <c r="O9" s="1" t="s">
        <v>103</v>
      </c>
    </row>
    <row r="10" spans="1:47" s="1" customFormat="1" ht="26.25" customHeight="1" x14ac:dyDescent="0.25">
      <c r="A10" s="128"/>
      <c r="B10" s="123" t="s">
        <v>51</v>
      </c>
      <c r="C10" s="73"/>
      <c r="D10" s="88">
        <f>($C$5/100)*D7</f>
        <v>0</v>
      </c>
      <c r="E10" s="88">
        <f t="shared" ref="E10:I10" si="2">($C$5/100)*E7</f>
        <v>52.16</v>
      </c>
      <c r="F10" s="88">
        <f t="shared" si="2"/>
        <v>128.77000000000001</v>
      </c>
      <c r="G10" s="88">
        <f>($C$5/100)*G7</f>
        <v>0</v>
      </c>
      <c r="H10" s="88">
        <f>($C$5/100)*H7</f>
        <v>244.5</v>
      </c>
      <c r="I10" s="88">
        <f t="shared" si="2"/>
        <v>0</v>
      </c>
      <c r="J10" s="92">
        <f>($H$10/100)*J7</f>
        <v>41.320499999999996</v>
      </c>
      <c r="K10" s="92">
        <f>($H$10/100)*K7</f>
        <v>194.62199999999999</v>
      </c>
      <c r="L10" s="92">
        <f>($H$10/100)*L7</f>
        <v>8.5574999999999992</v>
      </c>
      <c r="M10" s="88">
        <f t="shared" ref="M10" si="3">($C$5/100)*M7</f>
        <v>3.26</v>
      </c>
      <c r="N10" s="94"/>
    </row>
    <row r="11" spans="1:47" s="1" customFormat="1" ht="26.25" customHeight="1" x14ac:dyDescent="0.25">
      <c r="A11" s="124" t="s">
        <v>53</v>
      </c>
      <c r="B11" s="122" t="s">
        <v>56</v>
      </c>
      <c r="C11" s="73"/>
      <c r="D11" s="238">
        <v>0</v>
      </c>
      <c r="E11" s="238">
        <v>0.1</v>
      </c>
      <c r="F11" s="51">
        <v>95</v>
      </c>
      <c r="G11" s="51">
        <v>10</v>
      </c>
      <c r="H11" s="238">
        <v>171</v>
      </c>
      <c r="I11" s="225">
        <v>0</v>
      </c>
      <c r="J11" s="90">
        <v>5</v>
      </c>
      <c r="K11" s="93">
        <v>5026</v>
      </c>
      <c r="L11" s="90">
        <v>2</v>
      </c>
      <c r="M11" s="87">
        <v>0</v>
      </c>
      <c r="N11" s="94"/>
    </row>
    <row r="12" spans="1:47" s="1" customFormat="1" ht="26.25" customHeight="1" x14ac:dyDescent="0.25">
      <c r="A12" s="124"/>
      <c r="B12" s="122" t="s">
        <v>62</v>
      </c>
      <c r="C12" s="73"/>
      <c r="D12" s="238">
        <v>0</v>
      </c>
      <c r="E12" s="238">
        <v>0.2</v>
      </c>
      <c r="F12" s="51">
        <v>232</v>
      </c>
      <c r="G12" s="51">
        <v>0</v>
      </c>
      <c r="H12" s="238">
        <v>1315</v>
      </c>
      <c r="I12" s="225">
        <v>0</v>
      </c>
      <c r="J12" s="90"/>
      <c r="K12" s="93"/>
      <c r="L12" s="90"/>
      <c r="M12" s="87">
        <v>0</v>
      </c>
      <c r="N12" s="94"/>
    </row>
    <row r="13" spans="1:47" s="1" customFormat="1" ht="26.25" customHeight="1" x14ac:dyDescent="0.25">
      <c r="B13" s="122" t="s">
        <v>57</v>
      </c>
      <c r="C13" s="73"/>
      <c r="D13" s="140"/>
      <c r="E13" s="140">
        <f t="shared" ref="E13:H13" si="4">E12/E14</f>
        <v>0.66666666666666663</v>
      </c>
      <c r="F13" s="140">
        <f t="shared" si="4"/>
        <v>0.70948012232415902</v>
      </c>
      <c r="G13" s="140">
        <f t="shared" si="4"/>
        <v>0</v>
      </c>
      <c r="H13" s="140">
        <f t="shared" si="4"/>
        <v>0.88492597577388965</v>
      </c>
      <c r="I13" s="140">
        <v>0</v>
      </c>
      <c r="J13" s="90">
        <v>30.61</v>
      </c>
      <c r="K13" s="93">
        <v>33.07</v>
      </c>
      <c r="L13" s="90">
        <v>455.3</v>
      </c>
      <c r="M13" s="140">
        <v>0</v>
      </c>
      <c r="N13" s="94"/>
    </row>
    <row r="14" spans="1:47" s="1" customFormat="1" ht="26.25" x14ac:dyDescent="0.25">
      <c r="A14" s="46"/>
      <c r="B14" s="122" t="s">
        <v>54</v>
      </c>
      <c r="C14" s="126">
        <f>SUM(D14:I14)</f>
        <v>1823.3</v>
      </c>
      <c r="D14" s="65">
        <f>D12+D11</f>
        <v>0</v>
      </c>
      <c r="E14" s="65">
        <f t="shared" ref="E14:I14" si="5">E12+E11</f>
        <v>0.30000000000000004</v>
      </c>
      <c r="F14" s="97">
        <f t="shared" si="5"/>
        <v>327</v>
      </c>
      <c r="G14" s="97">
        <f t="shared" si="5"/>
        <v>10</v>
      </c>
      <c r="H14" s="97">
        <f t="shared" si="5"/>
        <v>1486</v>
      </c>
      <c r="I14" s="97">
        <f t="shared" si="5"/>
        <v>0</v>
      </c>
      <c r="J14" s="98">
        <f t="shared" ref="J14:L14" si="6">(J11/(100-J13))*100</f>
        <v>7.2056492289955321</v>
      </c>
      <c r="K14" s="98">
        <f t="shared" si="6"/>
        <v>7509.3381144479299</v>
      </c>
      <c r="L14" s="98">
        <f t="shared" si="6"/>
        <v>-0.56290458767238949</v>
      </c>
      <c r="M14" s="97">
        <f t="shared" ref="M14" si="7">M12+M11</f>
        <v>0</v>
      </c>
      <c r="N14" s="99"/>
    </row>
    <row r="15" spans="1:47" s="1" customFormat="1" ht="26.25" x14ac:dyDescent="0.25">
      <c r="A15" s="46"/>
      <c r="B15" s="46"/>
      <c r="C15" s="122"/>
      <c r="D15" s="89"/>
      <c r="E15" s="89"/>
      <c r="F15" s="89"/>
      <c r="G15" s="89"/>
      <c r="H15" s="89"/>
      <c r="I15" s="89"/>
      <c r="J15" s="89"/>
      <c r="K15" s="89"/>
      <c r="L15" s="89"/>
      <c r="M15" s="89"/>
    </row>
    <row r="16" spans="1:47" ht="28.5" customHeight="1" x14ac:dyDescent="0.25">
      <c r="A16" s="124" t="s">
        <v>55</v>
      </c>
      <c r="B16" s="64"/>
      <c r="C16" s="130" t="s">
        <v>58</v>
      </c>
      <c r="D16" s="127"/>
      <c r="E16" s="127">
        <f t="shared" ref="E16:H16" si="8">E11/E8</f>
        <v>3.1250000000000002E-3</v>
      </c>
      <c r="F16" s="127">
        <f t="shared" si="8"/>
        <v>1.2025316455696202</v>
      </c>
      <c r="G16" s="127"/>
      <c r="H16" s="127">
        <f t="shared" si="8"/>
        <v>1.1399999999999999</v>
      </c>
      <c r="I16" s="127"/>
      <c r="J16" s="125">
        <f>J14/J8</f>
        <v>0.284246517909094</v>
      </c>
      <c r="K16" s="125">
        <f>K14/K8</f>
        <v>62.892279015476802</v>
      </c>
      <c r="L16" s="125">
        <f>L14/L8</f>
        <v>-0.10721992146140752</v>
      </c>
      <c r="M16" s="127">
        <f t="shared" ref="M16" si="9">M11/M8</f>
        <v>0</v>
      </c>
      <c r="N16" s="1"/>
      <c r="O16" s="1"/>
      <c r="P16" s="1"/>
      <c r="AD16" s="1"/>
      <c r="AE16" s="1"/>
      <c r="AF16" s="1"/>
      <c r="AG16" s="1"/>
      <c r="AH16" s="1"/>
      <c r="AI16" s="1"/>
      <c r="AJ16" s="1"/>
      <c r="AK16" s="1"/>
      <c r="AL16" s="1"/>
      <c r="AM16" s="1"/>
      <c r="AN16" s="1"/>
      <c r="AO16" s="1"/>
      <c r="AP16" s="1"/>
      <c r="AQ16" s="1"/>
      <c r="AR16" s="1"/>
      <c r="AS16" s="1"/>
      <c r="AT16" s="1"/>
      <c r="AU16" s="1"/>
    </row>
    <row r="17" spans="1:47" ht="28.5" customHeight="1" x14ac:dyDescent="0.25">
      <c r="A17" s="1"/>
      <c r="B17" s="45"/>
      <c r="C17" s="130" t="s">
        <v>59</v>
      </c>
      <c r="D17" s="127"/>
      <c r="E17" s="127">
        <f t="shared" ref="E17:H17" si="10">E11/E9</f>
        <v>4.6970408642555191E-3</v>
      </c>
      <c r="F17" s="127">
        <f t="shared" si="10"/>
        <v>0.92449323173639286</v>
      </c>
      <c r="G17" s="127"/>
      <c r="H17" s="127">
        <f t="shared" si="10"/>
        <v>1.0157953202131387</v>
      </c>
      <c r="I17" s="127">
        <f t="shared" ref="I17" si="11">I11/I9</f>
        <v>0</v>
      </c>
      <c r="J17" s="95"/>
      <c r="K17" s="96"/>
      <c r="L17" s="95"/>
      <c r="M17" s="127">
        <f t="shared" ref="M17" si="12">M11/M9</f>
        <v>0</v>
      </c>
      <c r="N17" s="1"/>
      <c r="O17" s="1"/>
      <c r="P17" s="1"/>
      <c r="AD17" s="1"/>
      <c r="AE17" s="1"/>
      <c r="AF17" s="1"/>
      <c r="AG17" s="1"/>
      <c r="AH17" s="1"/>
      <c r="AI17" s="1"/>
      <c r="AJ17" s="1"/>
      <c r="AK17" s="1"/>
      <c r="AL17" s="1"/>
      <c r="AM17" s="1"/>
      <c r="AN17" s="1"/>
      <c r="AO17" s="1"/>
      <c r="AP17" s="1"/>
      <c r="AQ17" s="1"/>
      <c r="AR17" s="1"/>
      <c r="AS17" s="1"/>
      <c r="AT17" s="1"/>
      <c r="AU17" s="1"/>
    </row>
    <row r="18" spans="1:47" ht="28.5" customHeight="1" x14ac:dyDescent="0.25">
      <c r="A18" s="1"/>
      <c r="B18" s="45"/>
      <c r="C18" s="132" t="s">
        <v>60</v>
      </c>
      <c r="D18" s="133"/>
      <c r="E18" s="133">
        <f t="shared" ref="E18:H18" si="13">E14/E8</f>
        <v>9.3750000000000014E-3</v>
      </c>
      <c r="F18" s="133">
        <f t="shared" si="13"/>
        <v>4.1392405063291138</v>
      </c>
      <c r="G18" s="133"/>
      <c r="H18" s="133">
        <f t="shared" si="13"/>
        <v>9.9066666666666663</v>
      </c>
      <c r="I18" s="133"/>
      <c r="J18" s="95"/>
      <c r="K18" s="96"/>
      <c r="L18" s="95"/>
      <c r="M18" s="133">
        <f t="shared" ref="M18" si="14">M14/M8</f>
        <v>0</v>
      </c>
      <c r="N18" s="1"/>
      <c r="O18" s="1"/>
      <c r="P18" s="1"/>
      <c r="AD18" s="1"/>
      <c r="AE18" s="1"/>
      <c r="AF18" s="1"/>
      <c r="AG18" s="1"/>
      <c r="AH18" s="1"/>
      <c r="AI18" s="1"/>
      <c r="AJ18" s="1"/>
      <c r="AK18" s="1"/>
      <c r="AL18" s="1"/>
      <c r="AM18" s="1"/>
      <c r="AN18" s="1"/>
      <c r="AO18" s="1"/>
      <c r="AP18" s="1"/>
      <c r="AQ18" s="1"/>
      <c r="AR18" s="1"/>
      <c r="AS18" s="1"/>
      <c r="AT18" s="1"/>
      <c r="AU18" s="1"/>
    </row>
    <row r="19" spans="1:47" ht="28.5" customHeight="1" thickBot="1" x14ac:dyDescent="0.3">
      <c r="A19" s="1"/>
      <c r="B19" s="45"/>
      <c r="C19" s="131" t="s">
        <v>61</v>
      </c>
      <c r="D19" s="129"/>
      <c r="E19" s="129">
        <f t="shared" ref="E19:H19" si="15">E14/E9</f>
        <v>1.4091122592766559E-2</v>
      </c>
      <c r="F19" s="129">
        <f t="shared" si="15"/>
        <v>3.1822030187136892</v>
      </c>
      <c r="G19" s="129"/>
      <c r="H19" s="129">
        <f t="shared" si="15"/>
        <v>8.8273207358872767</v>
      </c>
      <c r="I19" s="129">
        <f t="shared" ref="I19" si="16">I14/I9</f>
        <v>0</v>
      </c>
      <c r="J19" s="95"/>
      <c r="K19" s="96"/>
      <c r="L19" s="95"/>
      <c r="M19" s="129">
        <f t="shared" ref="M19" si="17">M14/M9</f>
        <v>0</v>
      </c>
      <c r="N19" s="1"/>
      <c r="O19" s="1"/>
      <c r="P19" s="1"/>
      <c r="AD19" s="1"/>
      <c r="AE19" s="1"/>
      <c r="AF19" s="1"/>
      <c r="AG19" s="1"/>
      <c r="AH19" s="1"/>
      <c r="AI19" s="1"/>
      <c r="AJ19" s="1"/>
      <c r="AK19" s="1"/>
      <c r="AL19" s="1"/>
      <c r="AM19" s="1"/>
      <c r="AN19" s="1"/>
      <c r="AO19" s="1"/>
      <c r="AP19" s="1"/>
      <c r="AQ19" s="1"/>
      <c r="AR19" s="1"/>
      <c r="AS19" s="1"/>
      <c r="AT19" s="1"/>
      <c r="AU19" s="1"/>
    </row>
    <row r="20" spans="1:47" ht="28.5" customHeight="1" x14ac:dyDescent="0.4">
      <c r="A20" s="1"/>
      <c r="B20" s="45"/>
      <c r="C20" s="135" t="s">
        <v>46</v>
      </c>
      <c r="D20" s="190"/>
      <c r="E20" s="190">
        <f>E14/E10</f>
        <v>5.7515337423312898E-3</v>
      </c>
      <c r="F20" s="191">
        <f>F14/F10</f>
        <v>2.5394113535761433</v>
      </c>
      <c r="G20" s="191"/>
      <c r="H20" s="191">
        <f t="shared" ref="H20" si="18">H14/H10</f>
        <v>6.0777096114519429</v>
      </c>
      <c r="I20" s="191"/>
      <c r="J20" s="95"/>
      <c r="K20" s="96"/>
      <c r="L20" s="95"/>
      <c r="M20" s="191">
        <f>M14/M10</f>
        <v>0</v>
      </c>
      <c r="N20" s="1"/>
      <c r="O20" s="1"/>
      <c r="P20" s="1"/>
      <c r="AD20" s="1"/>
      <c r="AE20" s="1"/>
      <c r="AF20" s="1"/>
      <c r="AG20" s="1"/>
      <c r="AH20" s="1"/>
      <c r="AI20" s="1"/>
      <c r="AJ20" s="1"/>
      <c r="AK20" s="1"/>
      <c r="AL20" s="1"/>
      <c r="AM20" s="1"/>
      <c r="AN20" s="1"/>
      <c r="AO20" s="1"/>
      <c r="AP20" s="1"/>
      <c r="AQ20" s="1"/>
      <c r="AR20" s="1"/>
      <c r="AS20" s="1"/>
      <c r="AT20" s="1"/>
      <c r="AU20" s="1"/>
    </row>
    <row r="21" spans="1:47" ht="28.5" customHeight="1" thickBot="1" x14ac:dyDescent="0.3">
      <c r="A21" s="1"/>
      <c r="B21" s="45"/>
      <c r="C21" s="134" t="s">
        <v>47</v>
      </c>
      <c r="D21" s="193">
        <f t="shared" ref="D21:H21" si="19">D10-D14</f>
        <v>0</v>
      </c>
      <c r="E21" s="193">
        <f t="shared" si="19"/>
        <v>51.86</v>
      </c>
      <c r="F21" s="153">
        <f t="shared" si="19"/>
        <v>-198.23</v>
      </c>
      <c r="G21" s="153">
        <f t="shared" ref="G21:I21" si="20">G10-G14</f>
        <v>-10</v>
      </c>
      <c r="H21" s="153">
        <f t="shared" si="19"/>
        <v>-1241.5</v>
      </c>
      <c r="I21" s="193">
        <f t="shared" si="20"/>
        <v>0</v>
      </c>
      <c r="J21" s="125"/>
      <c r="K21" s="125"/>
      <c r="L21" s="125"/>
      <c r="M21" s="193">
        <f t="shared" ref="M21" si="21">M10-M14</f>
        <v>3.26</v>
      </c>
      <c r="N21" s="1"/>
      <c r="O21" s="1"/>
      <c r="P21" s="1"/>
      <c r="AD21" s="1"/>
      <c r="AE21" s="1"/>
      <c r="AF21" s="1"/>
      <c r="AG21" s="1"/>
      <c r="AH21" s="1"/>
      <c r="AI21" s="1"/>
      <c r="AJ21" s="1"/>
      <c r="AK21" s="1"/>
      <c r="AL21" s="1"/>
      <c r="AM21" s="1"/>
      <c r="AN21" s="1"/>
      <c r="AO21" s="1"/>
      <c r="AP21" s="1"/>
      <c r="AQ21" s="1"/>
      <c r="AR21" s="1"/>
      <c r="AS21" s="1"/>
      <c r="AT21" s="1"/>
      <c r="AU21" s="1"/>
    </row>
    <row r="22" spans="1:47" ht="31.5" customHeight="1" thickBot="1" x14ac:dyDescent="0.3">
      <c r="A22" s="315" t="s">
        <v>48</v>
      </c>
      <c r="B22" s="316"/>
      <c r="C22" s="317">
        <v>3</v>
      </c>
      <c r="D22" s="213"/>
      <c r="E22" s="182" t="s">
        <v>145</v>
      </c>
      <c r="F22" s="161" t="s">
        <v>145</v>
      </c>
      <c r="G22" s="213" t="s">
        <v>145</v>
      </c>
      <c r="H22" s="161" t="s">
        <v>145</v>
      </c>
      <c r="I22" s="213"/>
      <c r="J22" s="61"/>
      <c r="K22" s="61"/>
      <c r="L22" s="61"/>
      <c r="M22" s="182"/>
      <c r="N22" s="1"/>
      <c r="P22" s="1"/>
      <c r="R22" s="150"/>
      <c r="S22" s="150"/>
      <c r="AD22" s="1"/>
      <c r="AE22" s="1"/>
      <c r="AF22" s="1"/>
      <c r="AG22" s="1"/>
      <c r="AH22" s="1"/>
      <c r="AI22" s="1"/>
      <c r="AJ22" s="1"/>
      <c r="AK22" s="1"/>
      <c r="AL22" s="1"/>
      <c r="AM22" s="1"/>
      <c r="AN22" s="1"/>
      <c r="AO22" s="1"/>
      <c r="AP22" s="1"/>
      <c r="AQ22" s="1"/>
      <c r="AR22" s="1"/>
      <c r="AS22" s="1"/>
      <c r="AT22" s="1"/>
      <c r="AU22" s="1"/>
    </row>
    <row r="23" spans="1:47" s="71" customFormat="1" ht="27" thickBot="1" x14ac:dyDescent="0.45">
      <c r="A23" s="159" t="s">
        <v>74</v>
      </c>
      <c r="B23" s="160"/>
      <c r="C23" s="318"/>
      <c r="D23" s="214"/>
      <c r="E23" s="183" t="s">
        <v>153</v>
      </c>
      <c r="F23" s="162" t="s">
        <v>175</v>
      </c>
      <c r="G23" s="214" t="s">
        <v>128</v>
      </c>
      <c r="H23" s="162" t="s">
        <v>153</v>
      </c>
      <c r="I23" s="214"/>
      <c r="J23" s="157"/>
      <c r="K23" s="77"/>
      <c r="L23" s="77"/>
      <c r="M23" s="183"/>
      <c r="N23" s="155"/>
      <c r="O23" s="155"/>
      <c r="P23" s="155"/>
      <c r="Q23" s="156"/>
      <c r="R23" s="151"/>
      <c r="S23" s="151"/>
    </row>
    <row r="24" spans="1:47" s="71" customFormat="1" ht="27" thickBot="1" x14ac:dyDescent="0.45">
      <c r="A24" s="320" t="s">
        <v>76</v>
      </c>
      <c r="B24" s="321"/>
      <c r="C24" s="318"/>
      <c r="D24" s="214"/>
      <c r="E24" s="183"/>
      <c r="F24" s="162" t="s">
        <v>127</v>
      </c>
      <c r="G24" s="214"/>
      <c r="H24" s="162"/>
      <c r="I24" s="214"/>
      <c r="J24" s="152"/>
      <c r="K24" s="152"/>
      <c r="L24" s="152"/>
      <c r="M24" s="183"/>
      <c r="N24" s="155"/>
      <c r="O24" s="155"/>
      <c r="P24" s="155"/>
      <c r="Q24" s="156"/>
      <c r="R24" s="151"/>
      <c r="S24" s="151"/>
    </row>
    <row r="25" spans="1:47" s="71" customFormat="1" ht="27" thickBot="1" x14ac:dyDescent="0.45">
      <c r="A25" s="322" t="s">
        <v>75</v>
      </c>
      <c r="B25" s="323"/>
      <c r="C25" s="319"/>
      <c r="D25" s="215"/>
      <c r="E25" s="184"/>
      <c r="F25" s="163"/>
      <c r="G25" s="215"/>
      <c r="H25" s="163"/>
      <c r="I25" s="215"/>
      <c r="J25" s="152"/>
      <c r="K25" s="152"/>
      <c r="L25" s="152"/>
      <c r="M25" s="184"/>
      <c r="N25" s="70"/>
      <c r="O25" s="70"/>
      <c r="P25" s="70"/>
      <c r="R25" s="151"/>
      <c r="S25" s="151"/>
    </row>
    <row r="26" spans="1:47" ht="71.25" customHeight="1" thickBot="1" x14ac:dyDescent="0.3">
      <c r="A26" s="328" t="s">
        <v>36</v>
      </c>
      <c r="B26" s="329"/>
      <c r="C26" s="102"/>
      <c r="D26" s="158"/>
      <c r="E26" s="158"/>
      <c r="F26" s="158"/>
      <c r="G26" s="158"/>
      <c r="H26" s="158"/>
      <c r="I26" s="158"/>
      <c r="J26" s="103"/>
      <c r="K26" s="103"/>
      <c r="L26" s="104"/>
      <c r="M26" s="103"/>
      <c r="N26" s="40" t="s">
        <v>66</v>
      </c>
      <c r="O26" s="40" t="s">
        <v>37</v>
      </c>
      <c r="P26" s="40" t="s">
        <v>67</v>
      </c>
      <c r="Q26" s="81" t="s">
        <v>68</v>
      </c>
      <c r="R26" s="150"/>
      <c r="S26" s="150"/>
      <c r="AD26" s="1"/>
      <c r="AE26" s="1"/>
      <c r="AF26" s="1"/>
      <c r="AG26" s="1"/>
      <c r="AH26" s="1"/>
      <c r="AI26" s="1"/>
      <c r="AJ26" s="1"/>
      <c r="AK26" s="1"/>
      <c r="AL26" s="1"/>
      <c r="AM26" s="1"/>
      <c r="AN26" s="1"/>
      <c r="AO26" s="1"/>
      <c r="AP26" s="1"/>
      <c r="AQ26" s="1"/>
      <c r="AR26" s="1"/>
      <c r="AS26" s="1"/>
      <c r="AT26" s="1"/>
      <c r="AU26" s="1"/>
    </row>
    <row r="27" spans="1:47" ht="63" customHeight="1" x14ac:dyDescent="0.25">
      <c r="A27" s="79"/>
      <c r="B27" s="80"/>
      <c r="C27" s="101" t="s">
        <v>72</v>
      </c>
      <c r="D27" s="67" t="s">
        <v>28</v>
      </c>
      <c r="E27" s="1"/>
      <c r="F27" s="1"/>
      <c r="G27" s="1"/>
      <c r="H27" s="1"/>
      <c r="I27" s="1"/>
      <c r="J27" s="1"/>
      <c r="K27" s="1"/>
      <c r="L27" s="1"/>
      <c r="M27" s="1"/>
      <c r="N27" s="10"/>
      <c r="O27" s="9"/>
      <c r="P27" s="11"/>
      <c r="Q27" s="10"/>
      <c r="R27" s="325"/>
      <c r="S27" s="325"/>
      <c r="AD27" s="1"/>
      <c r="AE27" s="1"/>
      <c r="AF27" s="1"/>
      <c r="AG27" s="1"/>
      <c r="AH27" s="1"/>
      <c r="AI27" s="1"/>
      <c r="AJ27" s="1"/>
      <c r="AK27" s="1"/>
      <c r="AL27" s="1"/>
      <c r="AM27" s="1"/>
      <c r="AN27" s="1"/>
      <c r="AO27" s="1"/>
      <c r="AP27" s="1"/>
      <c r="AQ27" s="1"/>
      <c r="AR27" s="1"/>
      <c r="AS27" s="1"/>
      <c r="AT27" s="1"/>
      <c r="AU27" s="1"/>
    </row>
    <row r="28" spans="1:47" ht="87.75" customHeight="1" x14ac:dyDescent="0.25">
      <c r="A28" s="330" t="s">
        <v>13</v>
      </c>
      <c r="B28" s="331"/>
      <c r="C28" s="54" t="s">
        <v>71</v>
      </c>
      <c r="D28" s="217" t="s">
        <v>139</v>
      </c>
      <c r="E28" s="199" t="s">
        <v>114</v>
      </c>
      <c r="F28" s="172" t="s">
        <v>114</v>
      </c>
      <c r="G28" s="253" t="s">
        <v>139</v>
      </c>
      <c r="H28" s="172" t="s">
        <v>114</v>
      </c>
      <c r="I28" s="216" t="s">
        <v>139</v>
      </c>
      <c r="J28" s="254"/>
      <c r="K28" s="172"/>
      <c r="L28" s="254"/>
      <c r="M28" s="199" t="s">
        <v>114</v>
      </c>
      <c r="N28" s="3" t="s">
        <v>139</v>
      </c>
      <c r="O28" s="141" t="s">
        <v>334</v>
      </c>
      <c r="P28" s="198" t="s">
        <v>287</v>
      </c>
      <c r="Q28" s="264" t="s">
        <v>193</v>
      </c>
      <c r="R28" s="150"/>
      <c r="S28" s="150"/>
      <c r="AD28" s="1"/>
      <c r="AE28" s="1"/>
      <c r="AF28" s="1"/>
      <c r="AG28" s="1"/>
      <c r="AH28" s="1"/>
      <c r="AI28" s="1"/>
      <c r="AJ28" s="1"/>
      <c r="AK28" s="1"/>
      <c r="AL28" s="1"/>
      <c r="AM28" s="1"/>
      <c r="AN28" s="1"/>
      <c r="AO28" s="1"/>
      <c r="AP28" s="1"/>
      <c r="AQ28" s="1"/>
      <c r="AR28" s="1"/>
      <c r="AS28" s="1"/>
      <c r="AT28" s="1"/>
      <c r="AU28" s="1"/>
    </row>
    <row r="29" spans="1:47" ht="118.5" customHeight="1" x14ac:dyDescent="0.25">
      <c r="A29" s="332"/>
      <c r="B29" s="331"/>
      <c r="C29" s="55" t="s">
        <v>69</v>
      </c>
      <c r="D29" s="221" t="s">
        <v>139</v>
      </c>
      <c r="E29" s="187" t="s">
        <v>114</v>
      </c>
      <c r="F29" s="172" t="s">
        <v>114</v>
      </c>
      <c r="G29" s="221" t="s">
        <v>139</v>
      </c>
      <c r="H29" s="172" t="s">
        <v>114</v>
      </c>
      <c r="I29" s="216" t="s">
        <v>139</v>
      </c>
      <c r="J29" s="33"/>
      <c r="K29" s="172"/>
      <c r="L29" s="33"/>
      <c r="M29" s="187" t="s">
        <v>114</v>
      </c>
      <c r="N29" s="3" t="s">
        <v>139</v>
      </c>
      <c r="O29" s="171" t="s">
        <v>280</v>
      </c>
      <c r="P29" s="299" t="s">
        <v>281</v>
      </c>
      <c r="Q29" s="264" t="s">
        <v>193</v>
      </c>
      <c r="R29" s="325"/>
      <c r="S29" s="325"/>
      <c r="AD29" s="1"/>
      <c r="AE29" s="1"/>
      <c r="AF29" s="1"/>
      <c r="AG29" s="1"/>
      <c r="AH29" s="1"/>
      <c r="AI29" s="1"/>
      <c r="AJ29" s="1"/>
      <c r="AK29" s="1"/>
      <c r="AL29" s="1"/>
      <c r="AM29" s="1"/>
      <c r="AN29" s="1"/>
      <c r="AO29" s="1"/>
      <c r="AP29" s="1"/>
      <c r="AQ29" s="1"/>
      <c r="AR29" s="1"/>
      <c r="AS29" s="1"/>
      <c r="AT29" s="1"/>
      <c r="AU29" s="1"/>
    </row>
    <row r="30" spans="1:47" ht="75.75" customHeight="1" x14ac:dyDescent="0.25">
      <c r="A30" s="332"/>
      <c r="B30" s="331"/>
      <c r="C30" s="54" t="s">
        <v>70</v>
      </c>
      <c r="D30" s="221" t="s">
        <v>139</v>
      </c>
      <c r="E30" s="187" t="s">
        <v>176</v>
      </c>
      <c r="F30" s="172" t="s">
        <v>176</v>
      </c>
      <c r="G30" s="221" t="s">
        <v>139</v>
      </c>
      <c r="H30" s="172" t="s">
        <v>176</v>
      </c>
      <c r="I30" s="216" t="s">
        <v>139</v>
      </c>
      <c r="J30" s="33"/>
      <c r="K30" s="75"/>
      <c r="L30" s="33"/>
      <c r="M30" s="187" t="s">
        <v>176</v>
      </c>
      <c r="N30" s="3" t="s">
        <v>179</v>
      </c>
      <c r="O30" s="171" t="s">
        <v>139</v>
      </c>
      <c r="P30" s="198" t="s">
        <v>314</v>
      </c>
      <c r="Q30" s="264" t="s">
        <v>193</v>
      </c>
      <c r="R30" s="150"/>
      <c r="S30" s="150"/>
      <c r="AD30" s="1"/>
      <c r="AE30" s="1"/>
      <c r="AF30" s="1"/>
      <c r="AG30" s="1"/>
      <c r="AH30" s="1"/>
      <c r="AI30" s="1"/>
      <c r="AJ30" s="1"/>
      <c r="AK30" s="1"/>
      <c r="AL30" s="1"/>
      <c r="AM30" s="1"/>
      <c r="AN30" s="1"/>
      <c r="AO30" s="1"/>
      <c r="AP30" s="1"/>
      <c r="AQ30" s="1"/>
      <c r="AR30" s="1"/>
      <c r="AS30" s="1"/>
      <c r="AT30" s="1"/>
      <c r="AU30" s="1"/>
    </row>
    <row r="31" spans="1:47" ht="21.75" customHeight="1" x14ac:dyDescent="0.25">
      <c r="A31" s="1"/>
      <c r="B31" s="1"/>
      <c r="D31" s="4"/>
      <c r="E31" s="4"/>
      <c r="F31" s="7"/>
      <c r="G31" s="110"/>
      <c r="H31" s="4"/>
      <c r="I31" s="7"/>
      <c r="J31" s="4"/>
      <c r="K31" s="7"/>
      <c r="L31" s="4"/>
      <c r="M31" s="243"/>
      <c r="N31" s="5"/>
      <c r="O31" s="5"/>
      <c r="P31" s="6"/>
      <c r="Q31" s="206"/>
      <c r="R31" s="150"/>
      <c r="S31" s="150"/>
      <c r="AD31" s="1"/>
      <c r="AE31" s="1"/>
      <c r="AF31" s="1"/>
      <c r="AG31" s="1"/>
      <c r="AH31" s="1"/>
      <c r="AI31" s="1"/>
      <c r="AJ31" s="1"/>
      <c r="AK31" s="1"/>
      <c r="AL31" s="1"/>
      <c r="AM31" s="1"/>
      <c r="AN31" s="1"/>
      <c r="AO31" s="1"/>
      <c r="AP31" s="1"/>
      <c r="AQ31" s="1"/>
      <c r="AR31" s="1"/>
      <c r="AS31" s="1"/>
      <c r="AT31" s="1"/>
      <c r="AU31" s="1"/>
    </row>
    <row r="32" spans="1:47" ht="34.5" x14ac:dyDescent="0.25">
      <c r="A32" s="1"/>
      <c r="B32" s="1"/>
      <c r="C32" s="74" t="s">
        <v>73</v>
      </c>
      <c r="D32" s="67" t="s">
        <v>28</v>
      </c>
      <c r="E32" s="1"/>
      <c r="F32" s="9"/>
      <c r="G32" s="111"/>
      <c r="H32" s="1"/>
      <c r="I32" s="9"/>
      <c r="J32" s="1"/>
      <c r="L32" s="1"/>
      <c r="M32" s="244"/>
      <c r="N32" s="10"/>
      <c r="O32" s="10"/>
      <c r="P32" s="11"/>
      <c r="Q32" s="206"/>
      <c r="R32" s="325"/>
      <c r="S32" s="325"/>
      <c r="AD32" s="1"/>
      <c r="AE32" s="1"/>
      <c r="AF32" s="1"/>
      <c r="AG32" s="1"/>
      <c r="AH32" s="1"/>
      <c r="AI32" s="1"/>
      <c r="AJ32" s="1"/>
      <c r="AK32" s="1"/>
      <c r="AL32" s="1"/>
      <c r="AM32" s="1"/>
      <c r="AN32" s="1"/>
      <c r="AO32" s="1"/>
      <c r="AP32" s="1"/>
      <c r="AQ32" s="1"/>
      <c r="AR32" s="1"/>
      <c r="AS32" s="1"/>
      <c r="AT32" s="1"/>
      <c r="AU32" s="1"/>
    </row>
    <row r="33" spans="1:47" ht="60" customHeight="1" x14ac:dyDescent="0.25">
      <c r="A33" s="333" t="s">
        <v>7</v>
      </c>
      <c r="B33" s="334"/>
      <c r="C33" s="178" t="s">
        <v>80</v>
      </c>
      <c r="D33" s="217" t="s">
        <v>139</v>
      </c>
      <c r="E33" s="199" t="s">
        <v>189</v>
      </c>
      <c r="F33" s="172" t="s">
        <v>189</v>
      </c>
      <c r="G33" s="221" t="s">
        <v>139</v>
      </c>
      <c r="H33" s="172" t="s">
        <v>189</v>
      </c>
      <c r="I33" s="216" t="s">
        <v>139</v>
      </c>
      <c r="J33" s="33"/>
      <c r="K33" s="75"/>
      <c r="L33" s="33"/>
      <c r="M33" s="188" t="s">
        <v>189</v>
      </c>
      <c r="N33" s="141" t="s">
        <v>185</v>
      </c>
      <c r="O33" s="28" t="s">
        <v>230</v>
      </c>
      <c r="P33" s="170" t="s">
        <v>231</v>
      </c>
      <c r="Q33" s="264" t="s">
        <v>184</v>
      </c>
      <c r="R33" s="150"/>
      <c r="S33" s="150"/>
      <c r="AD33" s="1"/>
      <c r="AE33" s="1"/>
      <c r="AF33" s="1"/>
      <c r="AG33" s="1"/>
      <c r="AH33" s="1"/>
      <c r="AI33" s="1"/>
      <c r="AJ33" s="1"/>
      <c r="AK33" s="1"/>
      <c r="AL33" s="1"/>
      <c r="AM33" s="1"/>
      <c r="AN33" s="1"/>
      <c r="AO33" s="1"/>
      <c r="AP33" s="1"/>
      <c r="AQ33" s="1"/>
      <c r="AR33" s="1"/>
      <c r="AS33" s="1"/>
      <c r="AT33" s="1"/>
      <c r="AU33" s="1"/>
    </row>
    <row r="34" spans="1:47" ht="41.1" customHeight="1" x14ac:dyDescent="0.25">
      <c r="A34" s="333"/>
      <c r="B34" s="334"/>
      <c r="C34" s="178" t="s">
        <v>81</v>
      </c>
      <c r="D34" s="252" t="s">
        <v>139</v>
      </c>
      <c r="E34" s="187" t="s">
        <v>189</v>
      </c>
      <c r="F34" s="172" t="s">
        <v>189</v>
      </c>
      <c r="G34" s="221" t="s">
        <v>139</v>
      </c>
      <c r="H34" s="172" t="s">
        <v>189</v>
      </c>
      <c r="I34" s="216" t="s">
        <v>139</v>
      </c>
      <c r="J34" s="33"/>
      <c r="K34" s="75"/>
      <c r="L34" s="33"/>
      <c r="M34" s="187" t="s">
        <v>189</v>
      </c>
      <c r="N34" s="141" t="s">
        <v>185</v>
      </c>
      <c r="O34" s="345" t="s">
        <v>282</v>
      </c>
      <c r="P34" s="355" t="s">
        <v>227</v>
      </c>
      <c r="Q34" s="264" t="s">
        <v>184</v>
      </c>
      <c r="R34" s="150"/>
      <c r="S34" s="150"/>
      <c r="AD34" s="1"/>
      <c r="AE34" s="1"/>
      <c r="AF34" s="1"/>
      <c r="AG34" s="1"/>
      <c r="AH34" s="1"/>
      <c r="AI34" s="1"/>
      <c r="AJ34" s="1"/>
      <c r="AK34" s="1"/>
      <c r="AL34" s="1"/>
      <c r="AM34" s="1"/>
      <c r="AN34" s="1"/>
      <c r="AO34" s="1"/>
      <c r="AP34" s="1"/>
      <c r="AQ34" s="1"/>
      <c r="AR34" s="1"/>
      <c r="AS34" s="1"/>
      <c r="AT34" s="1"/>
      <c r="AU34" s="1"/>
    </row>
    <row r="35" spans="1:47" ht="30" customHeight="1" x14ac:dyDescent="0.25">
      <c r="A35" s="333"/>
      <c r="B35" s="334"/>
      <c r="C35" s="251" t="s">
        <v>79</v>
      </c>
      <c r="D35" s="252" t="s">
        <v>139</v>
      </c>
      <c r="E35" s="187" t="s">
        <v>189</v>
      </c>
      <c r="F35" s="172" t="s">
        <v>189</v>
      </c>
      <c r="G35" s="221" t="s">
        <v>139</v>
      </c>
      <c r="H35" s="172" t="s">
        <v>189</v>
      </c>
      <c r="I35" s="216" t="s">
        <v>139</v>
      </c>
      <c r="J35" s="33"/>
      <c r="K35" s="75"/>
      <c r="L35" s="33"/>
      <c r="M35" s="187" t="s">
        <v>189</v>
      </c>
      <c r="N35" s="141" t="s">
        <v>185</v>
      </c>
      <c r="O35" s="346"/>
      <c r="P35" s="356"/>
      <c r="Q35" s="264" t="s">
        <v>184</v>
      </c>
      <c r="R35" s="150"/>
      <c r="S35" s="150"/>
      <c r="AD35" s="1"/>
      <c r="AE35" s="1"/>
      <c r="AF35" s="1"/>
      <c r="AG35" s="1"/>
      <c r="AH35" s="1"/>
      <c r="AI35" s="1"/>
      <c r="AJ35" s="1"/>
      <c r="AK35" s="1"/>
      <c r="AL35" s="1"/>
      <c r="AM35" s="1"/>
      <c r="AN35" s="1"/>
      <c r="AO35" s="1"/>
      <c r="AP35" s="1"/>
      <c r="AQ35" s="1"/>
      <c r="AR35" s="1"/>
      <c r="AS35" s="1"/>
      <c r="AT35" s="1"/>
      <c r="AU35" s="1"/>
    </row>
    <row r="36" spans="1:47" ht="64.150000000000006" customHeight="1" x14ac:dyDescent="0.25">
      <c r="A36" s="333"/>
      <c r="B36" s="334"/>
      <c r="C36" s="181" t="s">
        <v>78</v>
      </c>
      <c r="D36" s="221" t="s">
        <v>139</v>
      </c>
      <c r="E36" s="187" t="s">
        <v>189</v>
      </c>
      <c r="F36" s="172" t="s">
        <v>189</v>
      </c>
      <c r="G36" s="221" t="s">
        <v>139</v>
      </c>
      <c r="H36" s="172" t="s">
        <v>189</v>
      </c>
      <c r="I36" s="216" t="s">
        <v>139</v>
      </c>
      <c r="J36" s="33"/>
      <c r="K36" s="75"/>
      <c r="L36" s="33"/>
      <c r="M36" s="187" t="s">
        <v>189</v>
      </c>
      <c r="N36" s="141" t="s">
        <v>185</v>
      </c>
      <c r="O36" s="347"/>
      <c r="P36" s="357"/>
      <c r="Q36" s="264" t="s">
        <v>184</v>
      </c>
      <c r="R36" s="150"/>
      <c r="S36" s="150"/>
      <c r="AD36" s="1"/>
      <c r="AE36" s="1"/>
      <c r="AF36" s="1"/>
      <c r="AG36" s="1"/>
      <c r="AH36" s="1"/>
      <c r="AI36" s="1"/>
      <c r="AJ36" s="1"/>
      <c r="AK36" s="1"/>
      <c r="AL36" s="1"/>
      <c r="AM36" s="1"/>
      <c r="AN36" s="1"/>
      <c r="AO36" s="1"/>
      <c r="AP36" s="1"/>
      <c r="AQ36" s="1"/>
      <c r="AR36" s="1"/>
      <c r="AS36" s="1"/>
      <c r="AT36" s="1"/>
      <c r="AU36" s="1"/>
    </row>
    <row r="37" spans="1:47" ht="39" customHeight="1" x14ac:dyDescent="0.25">
      <c r="A37" s="333"/>
      <c r="B37" s="334"/>
      <c r="C37" s="180" t="s">
        <v>77</v>
      </c>
      <c r="D37" s="222" t="s">
        <v>139</v>
      </c>
      <c r="E37" s="186" t="s">
        <v>189</v>
      </c>
      <c r="F37" s="172" t="s">
        <v>189</v>
      </c>
      <c r="G37" s="222" t="s">
        <v>139</v>
      </c>
      <c r="H37" s="172" t="s">
        <v>189</v>
      </c>
      <c r="I37" s="222" t="s">
        <v>139</v>
      </c>
      <c r="J37" s="25"/>
      <c r="K37" s="75"/>
      <c r="L37" s="25"/>
      <c r="M37" s="186" t="s">
        <v>189</v>
      </c>
      <c r="N37" s="3" t="s">
        <v>179</v>
      </c>
      <c r="O37" s="171" t="s">
        <v>288</v>
      </c>
      <c r="P37" s="170" t="s">
        <v>289</v>
      </c>
      <c r="Q37" s="264" t="s">
        <v>184</v>
      </c>
      <c r="R37" s="150"/>
      <c r="S37" s="150"/>
      <c r="AD37" s="1"/>
      <c r="AE37" s="1"/>
      <c r="AF37" s="1"/>
      <c r="AG37" s="1"/>
      <c r="AH37" s="1"/>
      <c r="AI37" s="1"/>
      <c r="AJ37" s="1"/>
      <c r="AK37" s="1"/>
      <c r="AL37" s="1"/>
      <c r="AM37" s="1"/>
      <c r="AN37" s="1"/>
      <c r="AO37" s="1"/>
      <c r="AP37" s="1"/>
      <c r="AQ37" s="1"/>
      <c r="AR37" s="1"/>
      <c r="AS37" s="1"/>
      <c r="AT37" s="1"/>
      <c r="AU37" s="1"/>
    </row>
    <row r="38" spans="1:47" ht="33.75" x14ac:dyDescent="0.25">
      <c r="A38" s="204"/>
      <c r="B38" s="164"/>
      <c r="C38" s="78"/>
      <c r="D38" s="166"/>
      <c r="E38" s="166"/>
      <c r="F38" s="166"/>
      <c r="G38" s="167"/>
      <c r="H38" s="166"/>
      <c r="I38" s="167"/>
      <c r="J38" s="165"/>
      <c r="K38" s="154"/>
      <c r="L38" s="165"/>
      <c r="M38" s="245"/>
      <c r="N38" s="168"/>
      <c r="O38" s="168"/>
      <c r="P38" s="169"/>
      <c r="Q38" s="207"/>
      <c r="R38" s="150"/>
      <c r="S38" s="150"/>
      <c r="AD38" s="1"/>
      <c r="AE38" s="1"/>
      <c r="AF38" s="1"/>
      <c r="AG38" s="1"/>
      <c r="AH38" s="1"/>
      <c r="AI38" s="1"/>
      <c r="AJ38" s="1"/>
      <c r="AK38" s="1"/>
      <c r="AL38" s="1"/>
      <c r="AM38" s="1"/>
      <c r="AN38" s="1"/>
      <c r="AO38" s="1"/>
      <c r="AP38" s="1"/>
      <c r="AQ38" s="1"/>
      <c r="AR38" s="1"/>
      <c r="AS38" s="1"/>
      <c r="AT38" s="1"/>
      <c r="AU38" s="1"/>
    </row>
    <row r="39" spans="1:47" ht="21" x14ac:dyDescent="0.25">
      <c r="A39" s="1"/>
      <c r="B39" s="1"/>
      <c r="C39" s="8"/>
      <c r="D39" s="67" t="s">
        <v>41</v>
      </c>
      <c r="E39" s="8"/>
      <c r="F39" s="16"/>
      <c r="G39" s="11"/>
      <c r="H39" s="8"/>
      <c r="I39" s="6"/>
      <c r="J39" s="8"/>
      <c r="L39" s="8"/>
      <c r="M39" s="246"/>
      <c r="N39" s="5"/>
      <c r="O39" s="5"/>
      <c r="P39" s="5"/>
      <c r="Q39" s="206"/>
      <c r="R39" s="150"/>
      <c r="S39" s="150"/>
      <c r="AD39" s="1"/>
      <c r="AE39" s="1"/>
      <c r="AF39" s="1"/>
      <c r="AG39" s="1"/>
      <c r="AH39" s="1"/>
      <c r="AI39" s="1"/>
      <c r="AJ39" s="1"/>
      <c r="AK39" s="1"/>
      <c r="AL39" s="1"/>
      <c r="AM39" s="1"/>
      <c r="AN39" s="1"/>
      <c r="AO39" s="1"/>
      <c r="AP39" s="1"/>
      <c r="AQ39" s="1"/>
      <c r="AR39" s="1"/>
      <c r="AS39" s="1"/>
      <c r="AT39" s="1"/>
      <c r="AU39" s="1"/>
    </row>
    <row r="40" spans="1:47" ht="21" x14ac:dyDescent="0.25">
      <c r="A40" s="333" t="s">
        <v>3</v>
      </c>
      <c r="B40" s="334"/>
      <c r="C40" s="58" t="s">
        <v>4</v>
      </c>
      <c r="D40" s="217" t="s">
        <v>139</v>
      </c>
      <c r="E40" s="199" t="s">
        <v>176</v>
      </c>
      <c r="F40" s="172" t="s">
        <v>176</v>
      </c>
      <c r="G40" s="221" t="s">
        <v>139</v>
      </c>
      <c r="H40" s="172" t="s">
        <v>176</v>
      </c>
      <c r="I40" s="216" t="s">
        <v>139</v>
      </c>
      <c r="J40" s="33"/>
      <c r="K40" s="75"/>
      <c r="L40" s="33"/>
      <c r="M40" s="188" t="s">
        <v>176</v>
      </c>
      <c r="N40" s="3" t="s">
        <v>139</v>
      </c>
      <c r="O40" s="171" t="s">
        <v>139</v>
      </c>
      <c r="P40" s="195" t="s">
        <v>178</v>
      </c>
      <c r="Q40" s="264" t="s">
        <v>193</v>
      </c>
      <c r="R40"/>
      <c r="S40" s="150"/>
      <c r="AD40" s="1"/>
      <c r="AE40" s="1"/>
      <c r="AF40" s="1"/>
      <c r="AG40" s="1"/>
      <c r="AH40" s="1"/>
      <c r="AI40" s="1"/>
      <c r="AJ40" s="1"/>
      <c r="AK40" s="1"/>
      <c r="AL40" s="1"/>
      <c r="AM40" s="1"/>
      <c r="AN40" s="1"/>
      <c r="AO40" s="1"/>
      <c r="AP40" s="1"/>
      <c r="AQ40" s="1"/>
      <c r="AR40" s="1"/>
      <c r="AS40" s="1"/>
      <c r="AT40" s="1"/>
      <c r="AU40" s="1"/>
    </row>
    <row r="41" spans="1:47" ht="21" x14ac:dyDescent="0.25">
      <c r="A41" s="333"/>
      <c r="B41" s="334"/>
      <c r="C41" s="78" t="s">
        <v>10</v>
      </c>
      <c r="D41" s="252" t="s">
        <v>139</v>
      </c>
      <c r="E41" s="187" t="s">
        <v>207</v>
      </c>
      <c r="F41" s="172" t="s">
        <v>207</v>
      </c>
      <c r="G41" s="221" t="s">
        <v>139</v>
      </c>
      <c r="H41" s="172" t="s">
        <v>207</v>
      </c>
      <c r="I41" s="216" t="s">
        <v>139</v>
      </c>
      <c r="J41" s="33"/>
      <c r="K41" s="75"/>
      <c r="L41" s="33"/>
      <c r="M41" s="187" t="s">
        <v>207</v>
      </c>
      <c r="N41" s="3" t="s">
        <v>139</v>
      </c>
      <c r="O41" s="171" t="s">
        <v>139</v>
      </c>
      <c r="P41" s="195" t="s">
        <v>284</v>
      </c>
      <c r="Q41" s="264" t="s">
        <v>193</v>
      </c>
      <c r="R41"/>
      <c r="S41" s="150"/>
      <c r="AD41" s="1"/>
      <c r="AE41" s="1"/>
      <c r="AF41" s="1"/>
      <c r="AG41" s="1"/>
      <c r="AH41" s="1"/>
      <c r="AI41" s="1"/>
      <c r="AJ41" s="1"/>
      <c r="AK41" s="1"/>
      <c r="AL41" s="1"/>
      <c r="AM41" s="1"/>
      <c r="AN41" s="1"/>
      <c r="AO41" s="1"/>
      <c r="AP41" s="1"/>
      <c r="AQ41" s="1"/>
      <c r="AR41" s="1"/>
      <c r="AS41" s="1"/>
      <c r="AT41" s="1"/>
      <c r="AU41" s="1"/>
    </row>
    <row r="42" spans="1:47" ht="21" x14ac:dyDescent="0.25">
      <c r="A42" s="333"/>
      <c r="B42" s="334"/>
      <c r="C42" s="58" t="str">
        <f>C57</f>
        <v>Others Quota</v>
      </c>
      <c r="D42" s="252" t="s">
        <v>139</v>
      </c>
      <c r="E42" s="187" t="s">
        <v>114</v>
      </c>
      <c r="F42" s="172" t="s">
        <v>114</v>
      </c>
      <c r="G42" s="221" t="s">
        <v>139</v>
      </c>
      <c r="H42" s="172" t="s">
        <v>114</v>
      </c>
      <c r="I42" s="216" t="s">
        <v>139</v>
      </c>
      <c r="J42" s="33"/>
      <c r="K42" s="75"/>
      <c r="L42" s="33"/>
      <c r="M42" s="187" t="s">
        <v>114</v>
      </c>
      <c r="N42" s="3" t="s">
        <v>139</v>
      </c>
      <c r="O42" s="171" t="s">
        <v>315</v>
      </c>
      <c r="P42" s="195" t="s">
        <v>321</v>
      </c>
      <c r="Q42" s="264" t="s">
        <v>193</v>
      </c>
      <c r="R42" s="150"/>
      <c r="S42" s="150"/>
      <c r="AD42" s="1"/>
      <c r="AE42" s="1"/>
      <c r="AF42" s="1"/>
      <c r="AG42" s="1"/>
      <c r="AH42" s="1"/>
      <c r="AI42" s="1"/>
      <c r="AJ42" s="1"/>
      <c r="AK42" s="1"/>
      <c r="AL42" s="1"/>
      <c r="AM42" s="1"/>
      <c r="AN42" s="1"/>
      <c r="AO42" s="1"/>
      <c r="AP42" s="1"/>
      <c r="AQ42" s="1"/>
      <c r="AR42" s="1"/>
      <c r="AS42" s="1"/>
      <c r="AT42" s="1"/>
      <c r="AU42" s="1"/>
    </row>
    <row r="43" spans="1:47" ht="21" x14ac:dyDescent="0.25">
      <c r="A43" s="333"/>
      <c r="B43" s="334"/>
      <c r="C43" s="263" t="s">
        <v>87</v>
      </c>
      <c r="D43" s="252" t="s">
        <v>139</v>
      </c>
      <c r="E43" s="187" t="s">
        <v>176</v>
      </c>
      <c r="F43" s="172" t="s">
        <v>176</v>
      </c>
      <c r="G43" s="221" t="s">
        <v>139</v>
      </c>
      <c r="H43" s="172" t="s">
        <v>176</v>
      </c>
      <c r="I43" s="216" t="s">
        <v>139</v>
      </c>
      <c r="J43" s="33"/>
      <c r="K43" s="75"/>
      <c r="L43" s="33"/>
      <c r="M43" s="187" t="s">
        <v>176</v>
      </c>
      <c r="N43" s="3" t="s">
        <v>139</v>
      </c>
      <c r="O43" s="171" t="s">
        <v>139</v>
      </c>
      <c r="P43" s="195" t="s">
        <v>232</v>
      </c>
      <c r="Q43" s="200" t="s">
        <v>193</v>
      </c>
      <c r="R43" s="150"/>
      <c r="S43" s="150"/>
      <c r="AD43" s="1"/>
      <c r="AE43" s="1"/>
      <c r="AF43" s="1"/>
      <c r="AG43" s="1"/>
      <c r="AH43" s="1"/>
      <c r="AI43" s="1"/>
      <c r="AJ43" s="1"/>
      <c r="AK43" s="1"/>
      <c r="AL43" s="1"/>
      <c r="AM43" s="1"/>
      <c r="AN43" s="1"/>
      <c r="AO43" s="1"/>
      <c r="AP43" s="1"/>
      <c r="AQ43" s="1"/>
      <c r="AR43" s="1"/>
      <c r="AS43" s="1"/>
      <c r="AT43" s="1"/>
      <c r="AU43" s="1"/>
    </row>
    <row r="44" spans="1:47" ht="21" x14ac:dyDescent="0.25">
      <c r="A44" s="333"/>
      <c r="B44" s="334"/>
      <c r="C44" s="59" t="str">
        <f t="shared" ref="C44:C45" si="22">C58</f>
        <v>Remove TAC</v>
      </c>
      <c r="D44" s="222" t="s">
        <v>139</v>
      </c>
      <c r="E44" s="186" t="s">
        <v>114</v>
      </c>
      <c r="F44" s="172" t="s">
        <v>114</v>
      </c>
      <c r="G44" s="222" t="s">
        <v>139</v>
      </c>
      <c r="H44" s="172" t="s">
        <v>114</v>
      </c>
      <c r="I44" s="222" t="s">
        <v>139</v>
      </c>
      <c r="J44" s="144"/>
      <c r="K44" s="145"/>
      <c r="L44" s="144"/>
      <c r="M44" s="186" t="s">
        <v>114</v>
      </c>
      <c r="N44" s="3" t="s">
        <v>139</v>
      </c>
      <c r="O44" s="141" t="s">
        <v>316</v>
      </c>
      <c r="P44" s="195" t="s">
        <v>317</v>
      </c>
      <c r="Q44" s="264" t="s">
        <v>253</v>
      </c>
      <c r="R44" s="150"/>
      <c r="S44" s="150"/>
      <c r="AD44" s="1"/>
      <c r="AE44" s="1"/>
      <c r="AF44" s="1"/>
      <c r="AG44" s="1"/>
      <c r="AH44" s="1"/>
      <c r="AI44" s="1"/>
      <c r="AJ44" s="1"/>
      <c r="AK44" s="1"/>
      <c r="AL44" s="1"/>
      <c r="AM44" s="1"/>
      <c r="AN44" s="1"/>
      <c r="AO44" s="1"/>
      <c r="AP44" s="1"/>
      <c r="AQ44" s="1"/>
      <c r="AR44" s="1"/>
      <c r="AS44" s="1"/>
      <c r="AT44" s="1"/>
      <c r="AU44" s="1"/>
    </row>
    <row r="45" spans="1:47" ht="45" x14ac:dyDescent="0.25">
      <c r="A45" s="333"/>
      <c r="B45" s="334"/>
      <c r="C45" s="58" t="str">
        <f t="shared" si="22"/>
        <v xml:space="preserve">Merge TAC regions </v>
      </c>
      <c r="D45" s="216" t="s">
        <v>139</v>
      </c>
      <c r="E45" s="185" t="s">
        <v>114</v>
      </c>
      <c r="F45" s="172" t="s">
        <v>114</v>
      </c>
      <c r="G45" s="216" t="s">
        <v>139</v>
      </c>
      <c r="H45" s="172" t="s">
        <v>114</v>
      </c>
      <c r="I45" s="216" t="s">
        <v>139</v>
      </c>
      <c r="J45" s="144"/>
      <c r="K45" s="145"/>
      <c r="L45" s="144"/>
      <c r="M45" s="186" t="s">
        <v>114</v>
      </c>
      <c r="N45" s="3" t="s">
        <v>139</v>
      </c>
      <c r="O45" s="141" t="s">
        <v>285</v>
      </c>
      <c r="P45" s="195" t="s">
        <v>335</v>
      </c>
      <c r="Q45" s="264" t="s">
        <v>253</v>
      </c>
      <c r="R45" s="150"/>
      <c r="S45" s="150"/>
      <c r="AD45" s="1"/>
      <c r="AE45" s="1"/>
      <c r="AF45" s="1"/>
      <c r="AG45" s="1"/>
      <c r="AH45" s="1"/>
      <c r="AI45" s="1"/>
      <c r="AJ45" s="1"/>
      <c r="AK45" s="1"/>
      <c r="AL45" s="1"/>
      <c r="AM45" s="1"/>
      <c r="AN45" s="1"/>
      <c r="AO45" s="1"/>
      <c r="AP45" s="1"/>
      <c r="AQ45" s="1"/>
      <c r="AR45" s="1"/>
      <c r="AS45" s="1"/>
      <c r="AT45" s="1"/>
      <c r="AU45" s="1"/>
    </row>
    <row r="46" spans="1:47" ht="21" customHeight="1" x14ac:dyDescent="0.25">
      <c r="A46" s="1"/>
      <c r="B46" s="1"/>
      <c r="C46" s="1"/>
      <c r="D46" s="1"/>
      <c r="E46" s="1"/>
      <c r="F46" s="6"/>
      <c r="G46" s="116"/>
      <c r="H46" s="1"/>
      <c r="I46" s="6"/>
      <c r="J46" s="1"/>
      <c r="K46" s="6"/>
      <c r="L46" s="1"/>
      <c r="M46" s="244"/>
      <c r="N46" s="5"/>
      <c r="O46" s="5"/>
      <c r="P46" s="5"/>
      <c r="Q46" s="208"/>
      <c r="R46" s="150"/>
      <c r="S46" s="150"/>
      <c r="AD46" s="1"/>
      <c r="AE46" s="1"/>
      <c r="AF46" s="1"/>
      <c r="AG46" s="1"/>
      <c r="AH46" s="1"/>
      <c r="AI46" s="1"/>
      <c r="AJ46" s="1"/>
      <c r="AK46" s="1"/>
      <c r="AL46" s="1"/>
      <c r="AM46" s="1"/>
      <c r="AN46" s="1"/>
      <c r="AO46" s="1"/>
      <c r="AP46" s="1"/>
      <c r="AQ46" s="1"/>
      <c r="AR46" s="1"/>
      <c r="AS46" s="1"/>
      <c r="AT46" s="1"/>
      <c r="AU46" s="1"/>
    </row>
    <row r="47" spans="1:47" ht="34.5" customHeight="1" x14ac:dyDescent="0.25">
      <c r="A47" s="1"/>
      <c r="B47" s="1"/>
      <c r="C47" s="74" t="s">
        <v>38</v>
      </c>
      <c r="D47" s="68" t="s">
        <v>40</v>
      </c>
      <c r="E47" s="36"/>
      <c r="F47" s="7"/>
      <c r="G47" s="115"/>
      <c r="H47" s="36"/>
      <c r="I47" s="7"/>
      <c r="J47" s="36"/>
      <c r="L47" s="36"/>
      <c r="M47" s="36"/>
      <c r="N47" s="5"/>
      <c r="O47" s="5"/>
      <c r="P47" s="5"/>
      <c r="Q47" s="208"/>
      <c r="R47" s="150"/>
      <c r="S47" s="150"/>
      <c r="AD47" s="1"/>
      <c r="AE47" s="1"/>
      <c r="AF47" s="1"/>
      <c r="AG47" s="1"/>
      <c r="AH47" s="1"/>
      <c r="AI47" s="1"/>
      <c r="AJ47" s="1"/>
      <c r="AK47" s="1"/>
      <c r="AL47" s="1"/>
      <c r="AM47" s="1"/>
      <c r="AN47" s="1"/>
      <c r="AO47" s="1"/>
      <c r="AP47" s="1"/>
      <c r="AQ47" s="1"/>
      <c r="AR47" s="1"/>
      <c r="AS47" s="1"/>
      <c r="AT47" s="1"/>
      <c r="AU47" s="1"/>
    </row>
    <row r="48" spans="1:47" ht="21" x14ac:dyDescent="0.25">
      <c r="A48" s="333" t="s">
        <v>2</v>
      </c>
      <c r="B48" s="334"/>
      <c r="C48" s="56" t="s">
        <v>14</v>
      </c>
      <c r="D48" s="217" t="s">
        <v>139</v>
      </c>
      <c r="E48" s="199" t="s">
        <v>176</v>
      </c>
      <c r="F48" s="172" t="s">
        <v>176</v>
      </c>
      <c r="G48" s="221" t="s">
        <v>139</v>
      </c>
      <c r="H48" s="172" t="s">
        <v>176</v>
      </c>
      <c r="I48" s="216" t="s">
        <v>139</v>
      </c>
      <c r="J48" s="33"/>
      <c r="K48" s="75"/>
      <c r="L48" s="33"/>
      <c r="M48" s="188" t="s">
        <v>176</v>
      </c>
      <c r="N48" s="3" t="s">
        <v>139</v>
      </c>
      <c r="O48" s="28" t="s">
        <v>139</v>
      </c>
      <c r="P48" s="195" t="s">
        <v>228</v>
      </c>
      <c r="Q48" s="264" t="s">
        <v>193</v>
      </c>
      <c r="R48" s="150"/>
      <c r="S48" s="150"/>
      <c r="AD48" s="1"/>
      <c r="AE48" s="1"/>
      <c r="AF48" s="1"/>
      <c r="AG48" s="1"/>
      <c r="AH48" s="1"/>
      <c r="AI48" s="1"/>
      <c r="AJ48" s="1"/>
      <c r="AK48" s="1"/>
      <c r="AL48" s="1"/>
      <c r="AM48" s="1"/>
      <c r="AN48" s="1"/>
      <c r="AO48" s="1"/>
      <c r="AP48" s="1"/>
      <c r="AQ48" s="1"/>
      <c r="AR48" s="1"/>
      <c r="AS48" s="1"/>
      <c r="AT48" s="1"/>
      <c r="AU48" s="1"/>
    </row>
    <row r="49" spans="1:47" s="1" customFormat="1" ht="21" x14ac:dyDescent="0.25">
      <c r="A49" s="333"/>
      <c r="B49" s="334"/>
      <c r="C49" s="62" t="s">
        <v>30</v>
      </c>
      <c r="D49" s="221" t="s">
        <v>139</v>
      </c>
      <c r="E49" s="187" t="s">
        <v>196</v>
      </c>
      <c r="F49" s="172" t="s">
        <v>196</v>
      </c>
      <c r="G49" s="221" t="s">
        <v>139</v>
      </c>
      <c r="H49" s="172" t="s">
        <v>196</v>
      </c>
      <c r="I49" s="216" t="s">
        <v>139</v>
      </c>
      <c r="J49" s="33"/>
      <c r="K49" s="75"/>
      <c r="L49" s="33"/>
      <c r="M49" s="187" t="s">
        <v>196</v>
      </c>
      <c r="N49" s="3" t="s">
        <v>139</v>
      </c>
      <c r="O49" s="141" t="s">
        <v>194</v>
      </c>
      <c r="P49" s="271" t="s">
        <v>318</v>
      </c>
      <c r="Q49" s="264" t="s">
        <v>24</v>
      </c>
      <c r="R49" s="150"/>
      <c r="S49" s="150"/>
    </row>
    <row r="50" spans="1:47" s="1" customFormat="1" ht="36.75" customHeight="1" x14ac:dyDescent="0.35">
      <c r="A50" s="333"/>
      <c r="B50" s="334"/>
      <c r="C50" s="176" t="s">
        <v>31</v>
      </c>
      <c r="D50" s="221" t="s">
        <v>139</v>
      </c>
      <c r="E50" s="187" t="s">
        <v>189</v>
      </c>
      <c r="F50" s="172" t="s">
        <v>189</v>
      </c>
      <c r="G50" s="221" t="s">
        <v>139</v>
      </c>
      <c r="H50" s="172" t="s">
        <v>189</v>
      </c>
      <c r="I50" s="216" t="s">
        <v>139</v>
      </c>
      <c r="J50" s="33"/>
      <c r="K50" s="75"/>
      <c r="L50" s="33"/>
      <c r="M50" s="187" t="s">
        <v>189</v>
      </c>
      <c r="N50" s="3" t="s">
        <v>139</v>
      </c>
      <c r="O50" s="141" t="s">
        <v>283</v>
      </c>
      <c r="P50" s="250" t="s">
        <v>225</v>
      </c>
      <c r="Q50" s="264" t="s">
        <v>24</v>
      </c>
      <c r="R50" s="150"/>
      <c r="S50" s="150"/>
    </row>
    <row r="51" spans="1:47" s="1" customFormat="1" ht="21" x14ac:dyDescent="0.35">
      <c r="A51" s="333"/>
      <c r="B51" s="334"/>
      <c r="C51" s="175"/>
      <c r="D51" s="185"/>
      <c r="E51" s="185"/>
      <c r="F51" s="185"/>
      <c r="G51" s="185"/>
      <c r="H51" s="185"/>
      <c r="I51" s="185"/>
      <c r="J51" s="39"/>
      <c r="K51" s="196"/>
      <c r="L51" s="39"/>
      <c r="M51" s="242"/>
      <c r="N51" s="197"/>
      <c r="O51" s="266"/>
      <c r="P51" s="148"/>
      <c r="Q51" s="147"/>
      <c r="R51" s="150"/>
      <c r="S51" s="150"/>
    </row>
    <row r="52" spans="1:47" s="1" customFormat="1" ht="21" customHeight="1" x14ac:dyDescent="0.35">
      <c r="A52" s="333"/>
      <c r="B52" s="334"/>
      <c r="C52" s="175"/>
      <c r="D52" s="185"/>
      <c r="E52" s="185"/>
      <c r="F52" s="185"/>
      <c r="G52" s="185"/>
      <c r="H52" s="185"/>
      <c r="I52" s="185"/>
      <c r="J52" s="39"/>
      <c r="K52" s="196"/>
      <c r="L52" s="39"/>
      <c r="M52" s="242"/>
      <c r="N52" s="197"/>
      <c r="O52" s="197"/>
      <c r="P52" s="148"/>
      <c r="Q52" s="147"/>
      <c r="R52" s="150"/>
      <c r="S52" s="150"/>
    </row>
    <row r="53" spans="1:47" ht="21.75" thickBot="1" x14ac:dyDescent="0.3">
      <c r="A53" s="1"/>
      <c r="B53" s="1"/>
      <c r="C53" s="4"/>
      <c r="D53" s="4"/>
      <c r="E53" s="4"/>
      <c r="F53" s="6"/>
      <c r="G53" s="15"/>
      <c r="H53" s="4"/>
      <c r="I53" s="6"/>
      <c r="J53" s="4"/>
      <c r="K53" s="15"/>
      <c r="L53" s="4"/>
      <c r="M53" s="4"/>
      <c r="N53" s="5"/>
      <c r="O53" s="5"/>
      <c r="P53" s="15"/>
      <c r="R53" s="150"/>
      <c r="S53" s="150"/>
      <c r="AD53" s="1"/>
      <c r="AE53" s="1"/>
      <c r="AF53" s="1"/>
      <c r="AG53" s="1"/>
      <c r="AH53" s="1"/>
      <c r="AI53" s="1"/>
      <c r="AJ53" s="1"/>
      <c r="AK53" s="1"/>
      <c r="AL53" s="1"/>
      <c r="AM53" s="1"/>
      <c r="AN53" s="1"/>
      <c r="AO53" s="1"/>
      <c r="AP53" s="1"/>
      <c r="AQ53" s="1"/>
      <c r="AR53" s="1"/>
      <c r="AS53" s="1"/>
      <c r="AT53" s="1"/>
      <c r="AU53" s="1"/>
    </row>
    <row r="54" spans="1:47" ht="156.75" customHeight="1" thickBot="1" x14ac:dyDescent="0.3">
      <c r="A54" s="335" t="s">
        <v>86</v>
      </c>
      <c r="B54" s="336"/>
      <c r="C54" s="336"/>
      <c r="D54" s="337" t="s">
        <v>286</v>
      </c>
      <c r="E54" s="336"/>
      <c r="F54" s="336"/>
      <c r="G54" s="336"/>
      <c r="H54" s="336"/>
      <c r="I54" s="338"/>
      <c r="J54" s="117"/>
      <c r="K54" s="105"/>
      <c r="L54" s="203"/>
      <c r="M54" s="233"/>
      <c r="N54" s="31"/>
      <c r="O54" s="31"/>
      <c r="P54" s="31"/>
      <c r="Q54" s="31"/>
      <c r="R54" s="325"/>
      <c r="S54" s="325"/>
      <c r="AD54" s="1"/>
      <c r="AE54" s="1"/>
      <c r="AF54" s="1"/>
      <c r="AG54" s="1"/>
      <c r="AH54" s="1"/>
      <c r="AI54" s="1"/>
      <c r="AJ54" s="1"/>
      <c r="AK54" s="1"/>
      <c r="AL54" s="1"/>
      <c r="AM54" s="1"/>
      <c r="AN54" s="1"/>
      <c r="AO54" s="1"/>
      <c r="AP54" s="1"/>
      <c r="AQ54" s="1"/>
      <c r="AR54" s="1"/>
      <c r="AS54" s="1"/>
      <c r="AT54" s="1"/>
      <c r="AU54" s="1"/>
    </row>
    <row r="55" spans="1:47" ht="23.25" hidden="1" x14ac:dyDescent="0.35">
      <c r="A55" s="18"/>
      <c r="B55" s="19"/>
      <c r="C55" s="6"/>
      <c r="D55" s="6"/>
      <c r="E55" s="6"/>
      <c r="F55" s="5"/>
      <c r="G55" s="114"/>
      <c r="H55" s="6"/>
      <c r="I55" s="5"/>
      <c r="J55" s="6"/>
      <c r="K55" s="5"/>
      <c r="L55" s="6"/>
      <c r="M55" s="6"/>
      <c r="N55" s="5"/>
      <c r="O55" s="5"/>
      <c r="P55" s="5"/>
      <c r="R55" s="150"/>
      <c r="S55" s="150"/>
      <c r="AD55" s="1"/>
      <c r="AE55" s="1"/>
      <c r="AF55" s="1"/>
      <c r="AG55" s="1"/>
      <c r="AH55" s="1"/>
      <c r="AI55" s="1"/>
      <c r="AJ55" s="1"/>
      <c r="AK55" s="1"/>
      <c r="AL55" s="1"/>
      <c r="AM55" s="1"/>
      <c r="AN55" s="1"/>
      <c r="AO55" s="1"/>
      <c r="AP55" s="1"/>
      <c r="AQ55" s="1"/>
      <c r="AR55" s="1"/>
      <c r="AS55" s="1"/>
      <c r="AT55" s="1"/>
      <c r="AU55" s="1"/>
    </row>
    <row r="56" spans="1:47" ht="21" hidden="1" x14ac:dyDescent="0.25">
      <c r="A56" s="1"/>
      <c r="B56" s="1"/>
      <c r="C56" s="16"/>
      <c r="D56" s="69" t="s">
        <v>39</v>
      </c>
      <c r="E56" s="16"/>
      <c r="F56" s="7"/>
      <c r="G56" s="115"/>
      <c r="H56" s="16"/>
      <c r="I56" s="7"/>
      <c r="J56" s="16"/>
      <c r="L56" s="16"/>
      <c r="M56" s="16"/>
      <c r="N56" s="5"/>
      <c r="O56" s="5"/>
      <c r="P56" s="16"/>
      <c r="R56" s="150"/>
      <c r="S56" s="150"/>
      <c r="AD56" s="1"/>
      <c r="AE56" s="1"/>
      <c r="AF56" s="1"/>
      <c r="AG56" s="1"/>
      <c r="AH56" s="1"/>
      <c r="AI56" s="1"/>
      <c r="AJ56" s="1"/>
      <c r="AK56" s="1"/>
      <c r="AL56" s="1"/>
      <c r="AM56" s="1"/>
      <c r="AN56" s="1"/>
      <c r="AO56" s="1"/>
      <c r="AP56" s="1"/>
      <c r="AQ56" s="1"/>
      <c r="AR56" s="1"/>
      <c r="AS56" s="1"/>
      <c r="AT56" s="1"/>
      <c r="AU56" s="1"/>
    </row>
    <row r="57" spans="1:47" ht="21" hidden="1" customHeight="1" thickBot="1" x14ac:dyDescent="0.3">
      <c r="A57" s="326" t="s">
        <v>32</v>
      </c>
      <c r="B57" s="327"/>
      <c r="C57" s="41" t="s">
        <v>11</v>
      </c>
      <c r="D57" s="13" t="s">
        <v>63</v>
      </c>
      <c r="E57" s="13" t="s">
        <v>63</v>
      </c>
      <c r="F57" s="138" t="s">
        <v>63</v>
      </c>
      <c r="G57" s="42"/>
      <c r="H57" s="138" t="s">
        <v>63</v>
      </c>
      <c r="I57" s="44"/>
      <c r="J57" s="13"/>
      <c r="K57" s="75"/>
      <c r="L57" s="13"/>
      <c r="M57" s="13"/>
      <c r="N57" s="14"/>
      <c r="O57" s="29"/>
      <c r="Q57" s="66"/>
      <c r="R57" s="150"/>
      <c r="S57" s="150"/>
      <c r="AD57" s="1"/>
      <c r="AE57" s="1"/>
      <c r="AF57" s="1"/>
      <c r="AG57" s="1"/>
      <c r="AH57" s="1"/>
      <c r="AI57" s="1"/>
      <c r="AJ57" s="1"/>
      <c r="AK57" s="1"/>
      <c r="AL57" s="1"/>
      <c r="AM57" s="1"/>
      <c r="AN57" s="1"/>
      <c r="AO57" s="1"/>
      <c r="AP57" s="1"/>
      <c r="AQ57" s="1"/>
      <c r="AR57" s="1"/>
      <c r="AS57" s="1"/>
      <c r="AT57" s="1"/>
      <c r="AU57" s="1"/>
    </row>
    <row r="58" spans="1:47" ht="21" hidden="1" customHeight="1" thickBot="1" x14ac:dyDescent="0.3">
      <c r="A58" s="326"/>
      <c r="B58" s="327"/>
      <c r="C58" s="58" t="s">
        <v>5</v>
      </c>
      <c r="D58" s="37"/>
      <c r="E58" s="37"/>
      <c r="F58" s="73"/>
      <c r="G58" s="43"/>
      <c r="H58" s="138"/>
      <c r="I58" s="112"/>
      <c r="J58" s="37"/>
      <c r="K58" s="76"/>
      <c r="L58" s="37"/>
      <c r="M58" s="37"/>
      <c r="N58" s="20"/>
      <c r="O58" s="30"/>
      <c r="P58" s="2"/>
      <c r="Q58" s="66"/>
      <c r="R58" s="150"/>
      <c r="S58" s="150"/>
      <c r="AD58" s="1"/>
      <c r="AE58" s="1"/>
      <c r="AF58" s="1"/>
      <c r="AG58" s="1"/>
      <c r="AH58" s="1"/>
      <c r="AI58" s="1"/>
      <c r="AJ58" s="1"/>
      <c r="AK58" s="1"/>
      <c r="AL58" s="1"/>
      <c r="AM58" s="1"/>
      <c r="AN58" s="1"/>
      <c r="AO58" s="1"/>
      <c r="AP58" s="1"/>
      <c r="AQ58" s="1"/>
      <c r="AR58" s="1"/>
      <c r="AS58" s="1"/>
      <c r="AT58" s="1"/>
      <c r="AU58" s="1"/>
    </row>
    <row r="59" spans="1:47" ht="21" hidden="1" customHeight="1" x14ac:dyDescent="0.25">
      <c r="A59" s="326"/>
      <c r="B59" s="327"/>
      <c r="C59" s="58" t="s">
        <v>6</v>
      </c>
      <c r="D59" s="12"/>
      <c r="E59" s="12"/>
      <c r="F59" s="138"/>
      <c r="G59" s="42"/>
      <c r="H59" s="138"/>
      <c r="I59" s="113"/>
      <c r="J59" s="12"/>
      <c r="K59" s="75"/>
      <c r="L59" s="12"/>
      <c r="M59" s="12"/>
      <c r="N59" s="14"/>
      <c r="O59" s="29"/>
      <c r="P59" s="17"/>
      <c r="Q59" s="66"/>
      <c r="R59" s="150"/>
      <c r="S59" s="150"/>
      <c r="AD59" s="1"/>
      <c r="AE59" s="1"/>
      <c r="AF59" s="1"/>
      <c r="AG59" s="1"/>
      <c r="AH59" s="1"/>
      <c r="AI59" s="1"/>
      <c r="AJ59" s="1"/>
      <c r="AK59" s="1"/>
      <c r="AL59" s="1"/>
      <c r="AM59" s="1"/>
      <c r="AN59" s="1"/>
      <c r="AO59" s="1"/>
      <c r="AP59" s="1"/>
      <c r="AQ59" s="1"/>
      <c r="AR59" s="1"/>
      <c r="AS59" s="1"/>
      <c r="AT59" s="1"/>
      <c r="AU59" s="1"/>
    </row>
    <row r="60" spans="1:47" ht="21" hidden="1" customHeight="1" x14ac:dyDescent="0.3">
      <c r="A60" s="326"/>
      <c r="B60" s="327"/>
      <c r="C60" s="41" t="s">
        <v>16</v>
      </c>
      <c r="D60" s="38"/>
      <c r="E60" s="38"/>
      <c r="F60" s="138"/>
      <c r="G60" s="43"/>
      <c r="H60" s="138"/>
      <c r="I60" s="44"/>
      <c r="J60" s="38"/>
      <c r="K60" s="75"/>
      <c r="L60" s="38"/>
      <c r="M60" s="38"/>
      <c r="N60" s="14"/>
      <c r="O60" s="14"/>
      <c r="P60" s="149"/>
      <c r="Q60" s="147"/>
      <c r="R60" s="150"/>
      <c r="S60" s="150"/>
      <c r="AD60" s="1"/>
      <c r="AE60" s="1"/>
      <c r="AF60" s="1"/>
      <c r="AG60" s="1"/>
      <c r="AH60" s="1"/>
      <c r="AI60" s="1"/>
      <c r="AJ60" s="1"/>
      <c r="AK60" s="1"/>
      <c r="AL60" s="1"/>
      <c r="AM60" s="1"/>
      <c r="AN60" s="1"/>
      <c r="AO60" s="1"/>
      <c r="AP60" s="1"/>
      <c r="AQ60" s="1"/>
      <c r="AR60" s="1"/>
      <c r="AS60" s="1"/>
      <c r="AT60" s="1"/>
      <c r="AU60" s="1"/>
    </row>
    <row r="61" spans="1:47" ht="21" hidden="1" customHeight="1" x14ac:dyDescent="0.3">
      <c r="A61" s="326"/>
      <c r="B61" s="327"/>
      <c r="C61" s="60" t="s">
        <v>15</v>
      </c>
      <c r="D61" s="23"/>
      <c r="E61" s="23"/>
      <c r="F61" s="138"/>
      <c r="G61" s="42"/>
      <c r="H61" s="138"/>
      <c r="I61" s="44"/>
      <c r="J61" s="23"/>
      <c r="K61" s="75"/>
      <c r="L61" s="23"/>
      <c r="M61" s="23"/>
      <c r="N61" s="14"/>
      <c r="O61" s="14"/>
      <c r="P61" s="149"/>
      <c r="Q61" s="147"/>
      <c r="R61" s="150"/>
      <c r="S61" s="150"/>
      <c r="AD61" s="1"/>
      <c r="AE61" s="1"/>
      <c r="AF61" s="1"/>
      <c r="AG61" s="1"/>
      <c r="AH61" s="1"/>
      <c r="AI61" s="1"/>
      <c r="AJ61" s="1"/>
      <c r="AK61" s="1"/>
      <c r="AL61" s="1"/>
      <c r="AM61" s="1"/>
      <c r="AN61" s="1"/>
      <c r="AO61" s="1"/>
      <c r="AP61" s="1"/>
      <c r="AQ61" s="1"/>
      <c r="AR61" s="1"/>
      <c r="AS61" s="1"/>
      <c r="AT61" s="1"/>
      <c r="AU61" s="1"/>
    </row>
    <row r="62" spans="1:47" ht="21" hidden="1" customHeight="1" x14ac:dyDescent="0.3">
      <c r="A62" s="326"/>
      <c r="B62" s="327"/>
      <c r="C62" s="57"/>
      <c r="D62" s="24"/>
      <c r="E62" s="24"/>
      <c r="F62" s="73"/>
      <c r="G62" s="42"/>
      <c r="H62" s="138"/>
      <c r="I62" s="44"/>
      <c r="J62" s="24"/>
      <c r="K62" s="76"/>
      <c r="L62" s="24"/>
      <c r="M62" s="24"/>
      <c r="N62" s="14"/>
      <c r="O62" s="29"/>
      <c r="P62" s="149"/>
      <c r="Q62" s="147"/>
      <c r="R62" s="150"/>
      <c r="S62" s="150"/>
      <c r="AD62" s="1"/>
      <c r="AE62" s="1"/>
      <c r="AF62" s="1"/>
      <c r="AG62" s="1"/>
      <c r="AH62" s="1"/>
      <c r="AI62" s="1"/>
      <c r="AJ62" s="1"/>
      <c r="AK62" s="1"/>
      <c r="AL62" s="1"/>
      <c r="AM62" s="1"/>
      <c r="AN62" s="1"/>
      <c r="AO62" s="1"/>
      <c r="AP62" s="1"/>
      <c r="AQ62" s="1"/>
      <c r="AR62" s="1"/>
      <c r="AS62" s="1"/>
      <c r="AT62" s="1"/>
      <c r="AU62" s="1"/>
    </row>
    <row r="63" spans="1:47" ht="21.75" hidden="1" thickBot="1" x14ac:dyDescent="0.3">
      <c r="A63" s="21"/>
      <c r="B63" s="21"/>
      <c r="C63" s="22"/>
      <c r="D63" s="6"/>
      <c r="E63" s="6"/>
      <c r="F63" s="6"/>
      <c r="G63" s="22"/>
      <c r="H63" s="22"/>
      <c r="I63" s="22"/>
      <c r="J63" s="22"/>
      <c r="K63" s="22"/>
      <c r="L63" s="22"/>
      <c r="M63" s="6"/>
      <c r="N63" s="15"/>
      <c r="O63" s="15"/>
      <c r="P63" s="142" t="s">
        <v>64</v>
      </c>
      <c r="R63" s="150"/>
      <c r="S63" s="150"/>
      <c r="AD63" s="1"/>
      <c r="AE63" s="1"/>
      <c r="AF63" s="1"/>
      <c r="AG63" s="1"/>
      <c r="AH63" s="1"/>
      <c r="AI63" s="1"/>
      <c r="AJ63" s="1"/>
      <c r="AK63" s="1"/>
      <c r="AL63" s="1"/>
      <c r="AM63" s="1"/>
      <c r="AN63" s="1"/>
      <c r="AO63" s="1"/>
      <c r="AP63" s="1"/>
      <c r="AQ63" s="1"/>
      <c r="AR63" s="1"/>
      <c r="AS63" s="1"/>
      <c r="AT63" s="1"/>
      <c r="AU63" s="1"/>
    </row>
    <row r="64" spans="1:47" ht="60" hidden="1" customHeight="1" x14ac:dyDescent="0.35">
      <c r="A64" s="335" t="s">
        <v>29</v>
      </c>
      <c r="B64" s="336"/>
      <c r="C64" s="336"/>
      <c r="D64" s="117" t="s">
        <v>65</v>
      </c>
      <c r="E64" s="117"/>
      <c r="F64" s="105"/>
      <c r="G64" s="107"/>
      <c r="H64" s="203"/>
      <c r="I64" s="106"/>
      <c r="J64" s="117"/>
      <c r="K64" s="105"/>
      <c r="L64" s="203"/>
      <c r="M64" s="233"/>
      <c r="N64" s="32"/>
      <c r="O64" s="31"/>
      <c r="P64" s="31"/>
      <c r="Q64" s="31"/>
      <c r="R64" s="150"/>
      <c r="S64" s="150"/>
      <c r="AD64" s="1"/>
      <c r="AE64" s="1"/>
      <c r="AF64" s="1"/>
      <c r="AG64" s="1"/>
      <c r="AH64" s="1"/>
      <c r="AI64" s="1"/>
      <c r="AJ64" s="1"/>
      <c r="AK64" s="1"/>
      <c r="AL64" s="1"/>
      <c r="AM64" s="1"/>
      <c r="AN64" s="1"/>
      <c r="AO64" s="1"/>
      <c r="AP64" s="1"/>
      <c r="AQ64" s="1"/>
      <c r="AR64" s="1"/>
      <c r="AS64" s="1"/>
      <c r="AT64" s="1"/>
      <c r="AU64" s="1"/>
    </row>
    <row r="65" spans="1:19" s="1" customFormat="1" x14ac:dyDescent="0.25">
      <c r="R65" s="150"/>
      <c r="S65" s="150"/>
    </row>
    <row r="66" spans="1:19" s="1" customFormat="1" ht="23.25" x14ac:dyDescent="0.35">
      <c r="A66" s="209" t="s">
        <v>20</v>
      </c>
      <c r="B66" s="210"/>
    </row>
    <row r="67" spans="1:19" s="1" customFormat="1" ht="21" x14ac:dyDescent="0.35">
      <c r="A67" s="211"/>
      <c r="B67" s="210" t="s">
        <v>21</v>
      </c>
    </row>
    <row r="68" spans="1:19" s="1" customFormat="1" ht="21" x14ac:dyDescent="0.35">
      <c r="A68" s="211"/>
      <c r="B68" s="210" t="s">
        <v>22</v>
      </c>
    </row>
    <row r="69" spans="1:19" s="1" customFormat="1" ht="21" x14ac:dyDescent="0.35">
      <c r="A69" s="211"/>
      <c r="B69" s="210" t="s">
        <v>23</v>
      </c>
    </row>
    <row r="70" spans="1:19" s="1" customFormat="1" ht="21" x14ac:dyDescent="0.35">
      <c r="A70" s="211"/>
      <c r="B70" s="210" t="s">
        <v>24</v>
      </c>
    </row>
    <row r="71" spans="1:19" s="1" customFormat="1" ht="21" x14ac:dyDescent="0.35">
      <c r="A71" s="211"/>
      <c r="B71" s="210" t="s">
        <v>25</v>
      </c>
    </row>
    <row r="72" spans="1:19" s="1" customFormat="1" ht="21" x14ac:dyDescent="0.35">
      <c r="A72" s="211"/>
      <c r="B72" s="210" t="s">
        <v>26</v>
      </c>
    </row>
    <row r="73" spans="1:19" s="1" customFormat="1" ht="21" x14ac:dyDescent="0.35">
      <c r="A73" s="211"/>
      <c r="B73" s="210" t="s">
        <v>27</v>
      </c>
    </row>
    <row r="74" spans="1:19" s="1" customFormat="1" ht="21" x14ac:dyDescent="0.35">
      <c r="A74" s="211"/>
      <c r="B74" s="210" t="s">
        <v>24</v>
      </c>
    </row>
    <row r="75" spans="1:19" s="1" customFormat="1" ht="21" x14ac:dyDescent="0.35">
      <c r="A75" s="211"/>
      <c r="B75" s="210" t="s">
        <v>25</v>
      </c>
    </row>
    <row r="76" spans="1:19" s="1" customFormat="1" ht="21" x14ac:dyDescent="0.35">
      <c r="A76" s="211"/>
      <c r="B76" s="210" t="s">
        <v>26</v>
      </c>
    </row>
    <row r="77" spans="1:19" s="1" customFormat="1" ht="21" x14ac:dyDescent="0.35">
      <c r="A77" s="211"/>
      <c r="B77" s="210" t="s">
        <v>27</v>
      </c>
    </row>
    <row r="78" spans="1:19" s="1" customFormat="1" ht="21" x14ac:dyDescent="0.35">
      <c r="B78" s="72"/>
    </row>
  </sheetData>
  <mergeCells count="31">
    <mergeCell ref="A64:C64"/>
    <mergeCell ref="A40:B45"/>
    <mergeCell ref="A48:B52"/>
    <mergeCell ref="A54:C54"/>
    <mergeCell ref="D54:I54"/>
    <mergeCell ref="R54:S54"/>
    <mergeCell ref="A57:B62"/>
    <mergeCell ref="A26:B26"/>
    <mergeCell ref="R27:S27"/>
    <mergeCell ref="A28:B30"/>
    <mergeCell ref="R29:S29"/>
    <mergeCell ref="R32:S32"/>
    <mergeCell ref="A33:B37"/>
    <mergeCell ref="O34:O36"/>
    <mergeCell ref="P34:P36"/>
    <mergeCell ref="M3:M5"/>
    <mergeCell ref="A22:B22"/>
    <mergeCell ref="C22:C25"/>
    <mergeCell ref="A24:B24"/>
    <mergeCell ref="A25:B25"/>
    <mergeCell ref="D3:D5"/>
    <mergeCell ref="J3:J5"/>
    <mergeCell ref="K3:K5"/>
    <mergeCell ref="L3:L5"/>
    <mergeCell ref="A4:B4"/>
    <mergeCell ref="A5:B5"/>
    <mergeCell ref="E3:E5"/>
    <mergeCell ref="F3:F5"/>
    <mergeCell ref="G3:G5"/>
    <mergeCell ref="H3:H5"/>
    <mergeCell ref="I3:I5"/>
  </mergeCells>
  <pageMargins left="0.25" right="0.25" top="0.75" bottom="0.75" header="0.3" footer="0.3"/>
  <pageSetup paperSize="8" scale="1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Definition Mitigation Actions</vt:lpstr>
      <vt:lpstr>Anglerfish</vt:lpstr>
      <vt:lpstr>Blue Ling</vt:lpstr>
      <vt:lpstr> Cod VIa</vt:lpstr>
      <vt:lpstr>Cod VIb</vt:lpstr>
      <vt:lpstr>Haddock VIa</vt:lpstr>
      <vt:lpstr>Haddock VIb</vt:lpstr>
      <vt:lpstr>Ling</vt:lpstr>
      <vt:lpstr>Megrim</vt:lpstr>
      <vt:lpstr>Nephrops</vt:lpstr>
      <vt:lpstr>Saithe</vt:lpstr>
      <vt:lpstr>Tusk</vt:lpstr>
      <vt:lpstr>Whiting</vt:lpstr>
    </vt:vector>
  </TitlesOfParts>
  <Company>SWFPA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Park</dc:creator>
  <cp:lastModifiedBy>Hoare, Deirdre</cp:lastModifiedBy>
  <cp:lastPrinted>2017-10-26T12:44:33Z</cp:lastPrinted>
  <dcterms:created xsi:type="dcterms:W3CDTF">2017-04-13T13:08:28Z</dcterms:created>
  <dcterms:modified xsi:type="dcterms:W3CDTF">2018-02-23T15:00:18Z</dcterms:modified>
</cp:coreProperties>
</file>