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795" yWindow="390" windowWidth="28905" windowHeight="6810" tabRatio="500" firstSheet="2" activeTab="2"/>
  </bookViews>
  <sheets>
    <sheet name="Read me" sheetId="5" r:id="rId1"/>
    <sheet name="Definition Mitigation Actions" sheetId="6" r:id="rId2"/>
    <sheet name="Anglerfish" sheetId="31" r:id="rId3"/>
    <sheet name="Blue Ling" sheetId="40" r:id="rId4"/>
    <sheet name=" Cod VIa" sheetId="24" r:id="rId5"/>
    <sheet name="Cod VIb" sheetId="32" r:id="rId6"/>
    <sheet name="Haddock VIa" sheetId="25" r:id="rId7"/>
    <sheet name="Haddock VIb" sheetId="33" r:id="rId8"/>
    <sheet name="Ling" sheetId="34" r:id="rId9"/>
    <sheet name="Megrim" sheetId="35" r:id="rId10"/>
    <sheet name="Nephrops" sheetId="36" r:id="rId11"/>
    <sheet name="Saithe" sheetId="38" r:id="rId12"/>
    <sheet name="Tusk" sheetId="41" r:id="rId13"/>
    <sheet name="Whiting" sheetId="29" r:id="rId14"/>
  </sheets>
  <calcPr calcId="145621"/>
</workbook>
</file>

<file path=xl/calcChain.xml><?xml version="1.0" encoding="utf-8"?>
<calcChain xmlns="http://schemas.openxmlformats.org/spreadsheetml/2006/main">
  <c r="C14" i="29" l="1"/>
  <c r="C14" i="41"/>
  <c r="C14" i="38"/>
  <c r="C14" i="36"/>
  <c r="C14" i="35"/>
  <c r="C14" i="34"/>
  <c r="C14" i="33"/>
  <c r="C14" i="25"/>
  <c r="C14" i="32"/>
  <c r="C14" i="40"/>
  <c r="C14" i="24"/>
  <c r="J14" i="24"/>
  <c r="K14" i="24"/>
  <c r="L14" i="24"/>
  <c r="M14" i="24"/>
  <c r="I14" i="24"/>
  <c r="H14" i="24"/>
  <c r="G14" i="24"/>
  <c r="F14" i="24"/>
  <c r="E14" i="24"/>
  <c r="D14" i="24"/>
  <c r="M14" i="40"/>
  <c r="J14" i="40"/>
  <c r="K14" i="40"/>
  <c r="L14" i="40"/>
  <c r="I14" i="40"/>
  <c r="H14" i="40"/>
  <c r="G14" i="40"/>
  <c r="F14" i="40"/>
  <c r="E14" i="40"/>
  <c r="D14" i="40"/>
  <c r="E24" i="40" l="1"/>
  <c r="E23" i="40"/>
  <c r="E22" i="40"/>
  <c r="E21" i="40"/>
  <c r="E20" i="40"/>
  <c r="E19" i="40"/>
  <c r="D14" i="38"/>
  <c r="H12" i="33" l="1"/>
  <c r="F12" i="33"/>
  <c r="F13" i="32"/>
  <c r="H13" i="32"/>
  <c r="G12" i="32"/>
  <c r="H12" i="32"/>
  <c r="F12" i="32"/>
  <c r="C5" i="29" l="1"/>
  <c r="C5" i="38"/>
  <c r="C5" i="33"/>
  <c r="C5" i="25"/>
  <c r="C5" i="31"/>
  <c r="C49" i="41" l="1"/>
  <c r="C47" i="41"/>
  <c r="C45" i="41"/>
  <c r="I20" i="41"/>
  <c r="H20" i="41"/>
  <c r="G20" i="41"/>
  <c r="F20" i="41"/>
  <c r="E20" i="41"/>
  <c r="M19" i="41"/>
  <c r="I19" i="41"/>
  <c r="H19" i="41"/>
  <c r="F19" i="41"/>
  <c r="E19" i="41"/>
  <c r="M14" i="41"/>
  <c r="M21" i="41" s="1"/>
  <c r="L14" i="41"/>
  <c r="L19" i="41" s="1"/>
  <c r="K14" i="41"/>
  <c r="J14" i="41"/>
  <c r="I14" i="41"/>
  <c r="I21" i="41" s="1"/>
  <c r="H14" i="41"/>
  <c r="G14" i="41"/>
  <c r="G22" i="41" s="1"/>
  <c r="F14" i="41"/>
  <c r="F21" i="41" s="1"/>
  <c r="E14" i="41"/>
  <c r="E13" i="41" s="1"/>
  <c r="D14" i="41"/>
  <c r="N9" i="41"/>
  <c r="L8" i="41"/>
  <c r="K8" i="41"/>
  <c r="J8" i="41"/>
  <c r="M7" i="41"/>
  <c r="I7" i="41"/>
  <c r="H7" i="41"/>
  <c r="G7" i="41"/>
  <c r="F7" i="41"/>
  <c r="E7" i="41"/>
  <c r="D7" i="41"/>
  <c r="C5" i="41"/>
  <c r="E21" i="41" l="1"/>
  <c r="F22" i="41"/>
  <c r="F13" i="41"/>
  <c r="F10" i="41"/>
  <c r="F24" i="41" s="1"/>
  <c r="G10" i="41"/>
  <c r="G24" i="41" s="1"/>
  <c r="I22" i="41"/>
  <c r="J19" i="41"/>
  <c r="K19" i="41"/>
  <c r="E22" i="41"/>
  <c r="H23" i="41"/>
  <c r="M23" i="41"/>
  <c r="D10" i="41"/>
  <c r="D24" i="41" s="1"/>
  <c r="H10" i="41"/>
  <c r="G13" i="41"/>
  <c r="E10" i="41"/>
  <c r="E24" i="41" s="1"/>
  <c r="I10" i="41"/>
  <c r="M10" i="41"/>
  <c r="M24" i="41" s="1"/>
  <c r="H13" i="41"/>
  <c r="H21" i="41"/>
  <c r="E23" i="41"/>
  <c r="I13" i="41"/>
  <c r="H22" i="41"/>
  <c r="C5" i="32"/>
  <c r="C5" i="40"/>
  <c r="F23" i="41" l="1"/>
  <c r="I24" i="41"/>
  <c r="I23" i="41"/>
  <c r="H24" i="41"/>
  <c r="J10" i="41"/>
  <c r="L10" i="41"/>
  <c r="K10" i="41"/>
  <c r="E14" i="33"/>
  <c r="G14" i="33"/>
  <c r="I14" i="33"/>
  <c r="M14" i="33"/>
  <c r="I7" i="36" l="1"/>
  <c r="G20" i="34" l="1"/>
  <c r="M20" i="29" l="1"/>
  <c r="M19" i="29"/>
  <c r="M14" i="29"/>
  <c r="M22" i="29" s="1"/>
  <c r="M7" i="29"/>
  <c r="M10" i="29" s="1"/>
  <c r="M24" i="29" s="1"/>
  <c r="M19" i="38"/>
  <c r="M14" i="38"/>
  <c r="M21" i="38" s="1"/>
  <c r="M7" i="38"/>
  <c r="M10" i="38" s="1"/>
  <c r="M14" i="36"/>
  <c r="M14" i="35"/>
  <c r="M20" i="34"/>
  <c r="M19" i="34"/>
  <c r="M14" i="34"/>
  <c r="M13" i="34" s="1"/>
  <c r="M20" i="33"/>
  <c r="M19" i="33"/>
  <c r="M7" i="33"/>
  <c r="M10" i="33" s="1"/>
  <c r="M20" i="25"/>
  <c r="M19" i="25"/>
  <c r="M14" i="25"/>
  <c r="M7" i="25"/>
  <c r="M14" i="32"/>
  <c r="M7" i="32"/>
  <c r="M20" i="40"/>
  <c r="M19" i="40"/>
  <c r="M21" i="40"/>
  <c r="M14" i="31"/>
  <c r="M22" i="31" s="1"/>
  <c r="M21" i="31"/>
  <c r="M20" i="31"/>
  <c r="M19" i="31"/>
  <c r="M7" i="31"/>
  <c r="M7" i="34"/>
  <c r="M7" i="40"/>
  <c r="M10" i="40" s="1"/>
  <c r="M21" i="34" l="1"/>
  <c r="M21" i="29"/>
  <c r="M21" i="25"/>
  <c r="M23" i="29"/>
  <c r="M23" i="38"/>
  <c r="M24" i="38"/>
  <c r="M22" i="34"/>
  <c r="M23" i="33"/>
  <c r="M24" i="33"/>
  <c r="M21" i="33"/>
  <c r="M22" i="33"/>
  <c r="M22" i="25"/>
  <c r="M22" i="40"/>
  <c r="M23" i="40"/>
  <c r="M24" i="40"/>
  <c r="M13" i="31"/>
  <c r="I20" i="29" l="1"/>
  <c r="H13" i="29"/>
  <c r="F14" i="29"/>
  <c r="F13" i="29" s="1"/>
  <c r="G14" i="29"/>
  <c r="G13" i="29" s="1"/>
  <c r="H14" i="29"/>
  <c r="I14" i="29"/>
  <c r="I22" i="29" s="1"/>
  <c r="I20" i="38"/>
  <c r="G20" i="38"/>
  <c r="I14" i="38"/>
  <c r="I13" i="38" s="1"/>
  <c r="H14" i="38"/>
  <c r="H13" i="38" s="1"/>
  <c r="G14" i="38"/>
  <c r="G22" i="38" s="1"/>
  <c r="F14" i="38"/>
  <c r="F13" i="38" s="1"/>
  <c r="E14" i="38"/>
  <c r="E13" i="38" s="1"/>
  <c r="G13" i="38"/>
  <c r="I20" i="36"/>
  <c r="I19" i="36"/>
  <c r="I14" i="36"/>
  <c r="I22" i="36" s="1"/>
  <c r="I20" i="35"/>
  <c r="I19" i="35"/>
  <c r="I14" i="35"/>
  <c r="I22" i="35" s="1"/>
  <c r="H14" i="35"/>
  <c r="G14" i="35"/>
  <c r="F14" i="35"/>
  <c r="F13" i="35" s="1"/>
  <c r="E14" i="35"/>
  <c r="E13" i="35" s="1"/>
  <c r="H13" i="35"/>
  <c r="I20" i="34"/>
  <c r="I19" i="34"/>
  <c r="H14" i="33"/>
  <c r="F14" i="33"/>
  <c r="I20" i="25"/>
  <c r="G20" i="25"/>
  <c r="E12" i="32"/>
  <c r="M10" i="32"/>
  <c r="M24" i="32" s="1"/>
  <c r="I7" i="40"/>
  <c r="I10" i="40" s="1"/>
  <c r="H7" i="40"/>
  <c r="H10" i="40" s="1"/>
  <c r="H24" i="40" s="1"/>
  <c r="G7" i="40"/>
  <c r="F7" i="40"/>
  <c r="E7" i="40"/>
  <c r="E10" i="40" s="1"/>
  <c r="D7" i="40"/>
  <c r="F10" i="40"/>
  <c r="I20" i="40"/>
  <c r="H20" i="40"/>
  <c r="F20" i="40"/>
  <c r="I19" i="40"/>
  <c r="H19" i="40"/>
  <c r="F19" i="40"/>
  <c r="C48" i="40"/>
  <c r="C47" i="40"/>
  <c r="C45" i="40"/>
  <c r="J19" i="40"/>
  <c r="I13" i="40"/>
  <c r="H22" i="40"/>
  <c r="F22" i="40"/>
  <c r="N9" i="40"/>
  <c r="L8" i="40"/>
  <c r="L19" i="40" s="1"/>
  <c r="K8" i="40"/>
  <c r="K19" i="40" s="1"/>
  <c r="J8" i="40"/>
  <c r="I13" i="36" l="1"/>
  <c r="I21" i="36"/>
  <c r="I22" i="40"/>
  <c r="I23" i="40"/>
  <c r="I21" i="40"/>
  <c r="F13" i="40"/>
  <c r="H13" i="40"/>
  <c r="I13" i="35"/>
  <c r="I21" i="35"/>
  <c r="F21" i="40"/>
  <c r="H21" i="40"/>
  <c r="F23" i="40"/>
  <c r="H23" i="40"/>
  <c r="I22" i="38"/>
  <c r="I24" i="40"/>
  <c r="F24" i="40"/>
  <c r="L10" i="40"/>
  <c r="K10" i="40"/>
  <c r="J10" i="40"/>
  <c r="G10" i="40"/>
  <c r="E13" i="40"/>
  <c r="D10" i="40"/>
  <c r="C5" i="36" l="1"/>
  <c r="M10" i="36" s="1"/>
  <c r="M24" i="36" s="1"/>
  <c r="C5" i="35"/>
  <c r="M10" i="35" s="1"/>
  <c r="M24" i="35" s="1"/>
  <c r="C5" i="34"/>
  <c r="M10" i="34" s="1"/>
  <c r="M10" i="25"/>
  <c r="C5" i="24"/>
  <c r="M24" i="34" l="1"/>
  <c r="M23" i="34"/>
  <c r="M24" i="25"/>
  <c r="M23" i="25"/>
  <c r="M10" i="31"/>
  <c r="I20" i="31"/>
  <c r="I19" i="31"/>
  <c r="M24" i="31" l="1"/>
  <c r="M23" i="31"/>
  <c r="C49" i="38"/>
  <c r="C47" i="38"/>
  <c r="C45" i="38"/>
  <c r="H20" i="38"/>
  <c r="F20" i="38"/>
  <c r="E20" i="38"/>
  <c r="H19" i="38"/>
  <c r="F19" i="38"/>
  <c r="E19" i="38"/>
  <c r="L14" i="38"/>
  <c r="K14" i="38"/>
  <c r="J14" i="38"/>
  <c r="J19" i="38" s="1"/>
  <c r="N9" i="38"/>
  <c r="I7" i="38"/>
  <c r="H7" i="38"/>
  <c r="H10" i="38" s="1"/>
  <c r="G7" i="38"/>
  <c r="F7" i="38"/>
  <c r="E7" i="38"/>
  <c r="D7" i="38"/>
  <c r="C48" i="36"/>
  <c r="C47" i="36"/>
  <c r="C45" i="36"/>
  <c r="H20" i="36"/>
  <c r="F20" i="36"/>
  <c r="E20" i="36"/>
  <c r="J19" i="36"/>
  <c r="H19" i="36"/>
  <c r="F19" i="36"/>
  <c r="E19" i="36"/>
  <c r="L14" i="36"/>
  <c r="K14" i="36"/>
  <c r="J14" i="36"/>
  <c r="H14" i="36"/>
  <c r="G14" i="36"/>
  <c r="F14" i="36"/>
  <c r="E14" i="36"/>
  <c r="D14" i="36"/>
  <c r="N9" i="36"/>
  <c r="L8" i="36"/>
  <c r="K8" i="36"/>
  <c r="K19" i="36" s="1"/>
  <c r="J8" i="36"/>
  <c r="H7" i="36"/>
  <c r="G7" i="36"/>
  <c r="F7" i="36"/>
  <c r="E7" i="36"/>
  <c r="D7" i="36"/>
  <c r="C48" i="35"/>
  <c r="C47" i="35"/>
  <c r="C45" i="35"/>
  <c r="H21" i="35"/>
  <c r="H20" i="35"/>
  <c r="F20" i="35"/>
  <c r="E20" i="35"/>
  <c r="K19" i="35"/>
  <c r="H19" i="35"/>
  <c r="F19" i="35"/>
  <c r="E19" i="35"/>
  <c r="L14" i="35"/>
  <c r="K14" i="35"/>
  <c r="J14" i="35"/>
  <c r="H22" i="35"/>
  <c r="D14" i="35"/>
  <c r="N9" i="35"/>
  <c r="L19" i="35"/>
  <c r="I7" i="35"/>
  <c r="H7" i="35"/>
  <c r="G7" i="35"/>
  <c r="F7" i="35"/>
  <c r="E7" i="35"/>
  <c r="D7" i="35"/>
  <c r="D10" i="35" s="1"/>
  <c r="C48" i="34"/>
  <c r="C47" i="34"/>
  <c r="C45" i="34"/>
  <c r="H20" i="34"/>
  <c r="F20" i="34"/>
  <c r="E20" i="34"/>
  <c r="D20" i="34"/>
  <c r="H19" i="34"/>
  <c r="F19" i="34"/>
  <c r="E19" i="34"/>
  <c r="D19" i="34"/>
  <c r="L14" i="34"/>
  <c r="K14" i="34"/>
  <c r="K19" i="34" s="1"/>
  <c r="J14" i="34"/>
  <c r="J19" i="34" s="1"/>
  <c r="I14" i="34"/>
  <c r="H14" i="34"/>
  <c r="H22" i="34" s="1"/>
  <c r="G14" i="34"/>
  <c r="F14" i="34"/>
  <c r="F21" i="34" s="1"/>
  <c r="E14" i="34"/>
  <c r="D14" i="34"/>
  <c r="D22" i="34" s="1"/>
  <c r="N9" i="34"/>
  <c r="I7" i="34"/>
  <c r="I10" i="34" s="1"/>
  <c r="H7" i="34"/>
  <c r="G7" i="34"/>
  <c r="F7" i="34"/>
  <c r="F10" i="34" s="1"/>
  <c r="E7" i="34"/>
  <c r="D7" i="34"/>
  <c r="D10" i="34" s="1"/>
  <c r="C48" i="33"/>
  <c r="C47" i="33"/>
  <c r="C45" i="33"/>
  <c r="H20" i="33"/>
  <c r="F20" i="33"/>
  <c r="E20" i="33"/>
  <c r="J19" i="33"/>
  <c r="H19" i="33"/>
  <c r="F19" i="33"/>
  <c r="E19" i="33"/>
  <c r="D19" i="33"/>
  <c r="L14" i="33"/>
  <c r="K14" i="33"/>
  <c r="J14" i="33"/>
  <c r="F13" i="33"/>
  <c r="N9" i="33"/>
  <c r="I7" i="33"/>
  <c r="H7" i="33"/>
  <c r="G7" i="33"/>
  <c r="F7" i="33"/>
  <c r="F10" i="33" s="1"/>
  <c r="E7" i="33"/>
  <c r="D7" i="33"/>
  <c r="C48" i="32"/>
  <c r="C47" i="32"/>
  <c r="C45" i="32"/>
  <c r="H20" i="32"/>
  <c r="F20" i="32"/>
  <c r="E20" i="32"/>
  <c r="H19" i="32"/>
  <c r="F19" i="32"/>
  <c r="E19" i="32"/>
  <c r="L14" i="32"/>
  <c r="K14" i="32"/>
  <c r="J14" i="32"/>
  <c r="I14" i="32"/>
  <c r="H14" i="32"/>
  <c r="G14" i="32"/>
  <c r="F14" i="32"/>
  <c r="F21" i="32" s="1"/>
  <c r="E14" i="32"/>
  <c r="E22" i="32" s="1"/>
  <c r="D14" i="32"/>
  <c r="N9" i="32"/>
  <c r="L8" i="32"/>
  <c r="K8" i="32"/>
  <c r="J8" i="32"/>
  <c r="I7" i="32"/>
  <c r="H7" i="32"/>
  <c r="G7" i="32"/>
  <c r="F7" i="32"/>
  <c r="E7" i="32"/>
  <c r="D7" i="32"/>
  <c r="C49" i="31"/>
  <c r="C47" i="31"/>
  <c r="C45" i="31"/>
  <c r="H20" i="31"/>
  <c r="F20" i="31"/>
  <c r="E20" i="31"/>
  <c r="H19" i="31"/>
  <c r="F19" i="31"/>
  <c r="E19" i="31"/>
  <c r="I14" i="31"/>
  <c r="H14" i="31"/>
  <c r="H13" i="31" s="1"/>
  <c r="G14" i="31"/>
  <c r="F14" i="31"/>
  <c r="E14" i="31"/>
  <c r="E13" i="31" s="1"/>
  <c r="D14" i="31"/>
  <c r="N9" i="31"/>
  <c r="L8" i="31"/>
  <c r="K8" i="31"/>
  <c r="J8" i="31"/>
  <c r="I7" i="31"/>
  <c r="H7" i="31"/>
  <c r="G7" i="31"/>
  <c r="F7" i="31"/>
  <c r="E7" i="31"/>
  <c r="D7" i="31"/>
  <c r="C14" i="31" l="1"/>
  <c r="D24" i="34"/>
  <c r="I21" i="34"/>
  <c r="I24" i="34"/>
  <c r="I23" i="34"/>
  <c r="I22" i="34"/>
  <c r="I13" i="34"/>
  <c r="E22" i="34"/>
  <c r="E13" i="34"/>
  <c r="D24" i="35"/>
  <c r="H13" i="34"/>
  <c r="F13" i="34"/>
  <c r="D13" i="34"/>
  <c r="I22" i="31"/>
  <c r="I13" i="31"/>
  <c r="I21" i="31"/>
  <c r="H22" i="31"/>
  <c r="F22" i="31"/>
  <c r="F13" i="31"/>
  <c r="E22" i="31"/>
  <c r="F24" i="34"/>
  <c r="F22" i="34"/>
  <c r="F24" i="33"/>
  <c r="F22" i="32"/>
  <c r="F21" i="31"/>
  <c r="E21" i="31"/>
  <c r="K19" i="38"/>
  <c r="L19" i="38"/>
  <c r="H10" i="36"/>
  <c r="L10" i="36" s="1"/>
  <c r="L19" i="34"/>
  <c r="H10" i="34"/>
  <c r="L10" i="34" s="1"/>
  <c r="D23" i="34"/>
  <c r="L19" i="33"/>
  <c r="K19" i="33"/>
  <c r="I10" i="33"/>
  <c r="F23" i="33"/>
  <c r="K19" i="32"/>
  <c r="L19" i="32"/>
  <c r="E10" i="31"/>
  <c r="E24" i="31" s="1"/>
  <c r="K10" i="31"/>
  <c r="D10" i="31"/>
  <c r="D24" i="31" s="1"/>
  <c r="L10" i="38"/>
  <c r="K10" i="38"/>
  <c r="J10" i="38"/>
  <c r="H24" i="38"/>
  <c r="H23" i="38"/>
  <c r="E10" i="38"/>
  <c r="E24" i="38" s="1"/>
  <c r="F10" i="38"/>
  <c r="F24" i="38" s="1"/>
  <c r="E21" i="38"/>
  <c r="E22" i="38"/>
  <c r="G10" i="38"/>
  <c r="G24" i="38" s="1"/>
  <c r="F21" i="38"/>
  <c r="F22" i="38"/>
  <c r="I10" i="38"/>
  <c r="I24" i="38" s="1"/>
  <c r="D10" i="38"/>
  <c r="D24" i="38" s="1"/>
  <c r="H21" i="38"/>
  <c r="H22" i="38"/>
  <c r="J19" i="35"/>
  <c r="F10" i="35"/>
  <c r="F24" i="35" s="1"/>
  <c r="G10" i="35"/>
  <c r="G24" i="35" s="1"/>
  <c r="H10" i="35"/>
  <c r="J10" i="35" s="1"/>
  <c r="L19" i="36"/>
  <c r="E10" i="36"/>
  <c r="E24" i="36" s="1"/>
  <c r="I10" i="36"/>
  <c r="F10" i="36"/>
  <c r="F24" i="36" s="1"/>
  <c r="E21" i="36"/>
  <c r="E22" i="36"/>
  <c r="G10" i="36"/>
  <c r="G24" i="36" s="1"/>
  <c r="H13" i="36"/>
  <c r="F21" i="36"/>
  <c r="F22" i="36"/>
  <c r="D10" i="36"/>
  <c r="D24" i="36" s="1"/>
  <c r="H21" i="36"/>
  <c r="H22" i="36"/>
  <c r="F21" i="35"/>
  <c r="F22" i="35"/>
  <c r="E10" i="35"/>
  <c r="E24" i="35" s="1"/>
  <c r="I10" i="35"/>
  <c r="H24" i="35"/>
  <c r="E21" i="35"/>
  <c r="E22" i="35"/>
  <c r="G10" i="34"/>
  <c r="G24" i="34" s="1"/>
  <c r="D21" i="34"/>
  <c r="H21" i="34"/>
  <c r="G22" i="34"/>
  <c r="F23" i="34"/>
  <c r="E21" i="34"/>
  <c r="E10" i="34"/>
  <c r="E24" i="34" s="1"/>
  <c r="D21" i="33"/>
  <c r="G10" i="33"/>
  <c r="E21" i="33"/>
  <c r="E22" i="33"/>
  <c r="D10" i="33"/>
  <c r="D24" i="33" s="1"/>
  <c r="H10" i="33"/>
  <c r="H23" i="33" s="1"/>
  <c r="H13" i="33"/>
  <c r="F21" i="33"/>
  <c r="F22" i="33"/>
  <c r="E10" i="33"/>
  <c r="E24" i="33" s="1"/>
  <c r="H21" i="33"/>
  <c r="H22" i="33"/>
  <c r="H22" i="32"/>
  <c r="I10" i="32"/>
  <c r="J19" i="32"/>
  <c r="F10" i="32"/>
  <c r="F24" i="32" s="1"/>
  <c r="D10" i="32"/>
  <c r="H10" i="32"/>
  <c r="L10" i="32" s="1"/>
  <c r="G10" i="32"/>
  <c r="G24" i="32" s="1"/>
  <c r="H21" i="32"/>
  <c r="E21" i="32"/>
  <c r="E10" i="32"/>
  <c r="E24" i="32" s="1"/>
  <c r="I10" i="31"/>
  <c r="F10" i="31"/>
  <c r="F24" i="31" s="1"/>
  <c r="G10" i="31"/>
  <c r="G24" i="31" s="1"/>
  <c r="H21" i="31"/>
  <c r="E20" i="29"/>
  <c r="F20" i="29"/>
  <c r="H20" i="29"/>
  <c r="C48" i="29"/>
  <c r="C47" i="29"/>
  <c r="C45" i="29"/>
  <c r="H19" i="29"/>
  <c r="F19" i="29"/>
  <c r="E19" i="29"/>
  <c r="L14" i="29"/>
  <c r="K14" i="29"/>
  <c r="J14" i="29"/>
  <c r="H21" i="29"/>
  <c r="F21" i="29"/>
  <c r="E14" i="29"/>
  <c r="E13" i="29" s="1"/>
  <c r="D14" i="29"/>
  <c r="N9" i="29"/>
  <c r="L19" i="29"/>
  <c r="K19" i="29"/>
  <c r="I7" i="29"/>
  <c r="I10" i="29" s="1"/>
  <c r="I24" i="29" s="1"/>
  <c r="H7" i="29"/>
  <c r="G7" i="29"/>
  <c r="F7" i="29"/>
  <c r="E7" i="29"/>
  <c r="D7" i="29"/>
  <c r="D10" i="29" s="1"/>
  <c r="N9" i="25"/>
  <c r="E20" i="25"/>
  <c r="F20" i="25"/>
  <c r="H20" i="25"/>
  <c r="E19" i="25"/>
  <c r="F19" i="25"/>
  <c r="H19" i="25"/>
  <c r="D20" i="25"/>
  <c r="D19" i="25"/>
  <c r="D14" i="25"/>
  <c r="C49" i="25"/>
  <c r="C47" i="25"/>
  <c r="C45" i="25"/>
  <c r="L14" i="25"/>
  <c r="K14" i="25"/>
  <c r="J14" i="25"/>
  <c r="I14" i="25"/>
  <c r="H14" i="25"/>
  <c r="H22" i="25" s="1"/>
  <c r="G14" i="25"/>
  <c r="F14" i="25"/>
  <c r="F13" i="25" s="1"/>
  <c r="E14" i="25"/>
  <c r="E21" i="25" s="1"/>
  <c r="I7" i="25"/>
  <c r="H7" i="25"/>
  <c r="G7" i="25"/>
  <c r="F7" i="25"/>
  <c r="E7" i="25"/>
  <c r="D7" i="25"/>
  <c r="H24" i="36" l="1"/>
  <c r="I23" i="35"/>
  <c r="I24" i="35"/>
  <c r="H24" i="34"/>
  <c r="I24" i="31"/>
  <c r="I23" i="31"/>
  <c r="F23" i="32"/>
  <c r="I22" i="25"/>
  <c r="I13" i="25"/>
  <c r="G13" i="25"/>
  <c r="G22" i="25"/>
  <c r="I23" i="36"/>
  <c r="I24" i="36"/>
  <c r="F21" i="25"/>
  <c r="F22" i="25"/>
  <c r="D21" i="25"/>
  <c r="H24" i="31"/>
  <c r="J10" i="36"/>
  <c r="K10" i="36"/>
  <c r="H23" i="36"/>
  <c r="K10" i="34"/>
  <c r="H23" i="34"/>
  <c r="E23" i="34"/>
  <c r="J10" i="34"/>
  <c r="K10" i="32"/>
  <c r="J10" i="32"/>
  <c r="J10" i="31"/>
  <c r="E23" i="31"/>
  <c r="H23" i="31"/>
  <c r="L10" i="31"/>
  <c r="D23" i="31"/>
  <c r="H22" i="29"/>
  <c r="F22" i="29"/>
  <c r="J19" i="29"/>
  <c r="F23" i="38"/>
  <c r="E23" i="38"/>
  <c r="F23" i="35"/>
  <c r="H23" i="35"/>
  <c r="K10" i="35"/>
  <c r="L10" i="35"/>
  <c r="E23" i="36"/>
  <c r="F23" i="36"/>
  <c r="E23" i="35"/>
  <c r="D23" i="33"/>
  <c r="L10" i="33"/>
  <c r="K10" i="33"/>
  <c r="H24" i="33"/>
  <c r="J10" i="33"/>
  <c r="E23" i="33"/>
  <c r="H21" i="25"/>
  <c r="E13" i="25"/>
  <c r="D22" i="25"/>
  <c r="E22" i="25"/>
  <c r="H13" i="25"/>
  <c r="E23" i="32"/>
  <c r="H24" i="32"/>
  <c r="H23" i="32"/>
  <c r="G23" i="31"/>
  <c r="F23" i="31"/>
  <c r="H10" i="29"/>
  <c r="L10" i="29" s="1"/>
  <c r="D24" i="29"/>
  <c r="E10" i="29"/>
  <c r="E24" i="29" s="1"/>
  <c r="F10" i="29"/>
  <c r="F24" i="29" s="1"/>
  <c r="G10" i="29"/>
  <c r="G24" i="29" s="1"/>
  <c r="E21" i="29"/>
  <c r="E22" i="29"/>
  <c r="D10" i="25"/>
  <c r="D24" i="25" s="1"/>
  <c r="F10" i="25"/>
  <c r="F24" i="25" s="1"/>
  <c r="J19" i="25"/>
  <c r="K19" i="25"/>
  <c r="L19" i="25"/>
  <c r="I10" i="25"/>
  <c r="I24" i="25" s="1"/>
  <c r="H10" i="25"/>
  <c r="L10" i="25" s="1"/>
  <c r="G10" i="25"/>
  <c r="G24" i="25" s="1"/>
  <c r="E10" i="25"/>
  <c r="E24" i="25" s="1"/>
  <c r="J10" i="29" l="1"/>
  <c r="H23" i="29"/>
  <c r="K10" i="25"/>
  <c r="H24" i="29"/>
  <c r="K10" i="29"/>
  <c r="E23" i="29"/>
  <c r="F23" i="29"/>
  <c r="D23" i="25"/>
  <c r="F23" i="25"/>
  <c r="J10" i="25"/>
  <c r="H24" i="25"/>
  <c r="H23" i="25"/>
  <c r="E23" i="25"/>
  <c r="D10" i="24" l="1"/>
  <c r="C48" i="24"/>
  <c r="C47" i="24"/>
  <c r="C45" i="24"/>
  <c r="F13" i="24"/>
  <c r="E13" i="24"/>
  <c r="N9" i="24"/>
  <c r="L8" i="24"/>
  <c r="K8" i="24"/>
  <c r="K19" i="24" s="1"/>
  <c r="J8" i="24"/>
  <c r="H10" i="24"/>
  <c r="H13" i="24" l="1"/>
  <c r="D24" i="24"/>
  <c r="L19" i="24"/>
  <c r="J19" i="24"/>
  <c r="J10" i="24"/>
  <c r="K10" i="24"/>
  <c r="F10" i="24"/>
  <c r="F24" i="24" s="1"/>
  <c r="G10" i="24"/>
  <c r="G24" i="24" s="1"/>
  <c r="L10" i="24"/>
  <c r="E10" i="24"/>
  <c r="E24" i="24" s="1"/>
  <c r="I10" i="24"/>
  <c r="H24" i="24"/>
  <c r="K19" i="31"/>
  <c r="J19" i="31"/>
  <c r="K13" i="31"/>
  <c r="K14" i="31"/>
  <c r="L19" i="31"/>
  <c r="L14" i="31"/>
  <c r="L13" i="31"/>
  <c r="J13" i="31"/>
  <c r="J14" i="31"/>
</calcChain>
</file>

<file path=xl/comments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3.8% discard rate (table 5.3.3.2)
http://www.ices.dk/sites/pub/Publication%20Reports/Advice/2016/2016/ang-ivvi.pdf
advice for area 4 -6 and 3.a
cat 3 stock
in 2017:
The discard rate is 3.2 % of the total catch.
http://www.ices.dk/sites/pub/Publication%20Reports/Advice/2017/2017/anf.27.3a46.pdf</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0.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Discard rate is 5.3%http://www.ices.dk/sites/pub/Publication%20Reports/Advice/2016/2016/sai-3a46.pdf
area 4 - 6 and 3.a
Catch options: Table 6.3.38.2
Total catch 2016 = 72 442 t
discards 2016 = 3841 t
discard rate 2016= 3841/ 72 442 = 5.30%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2015 - 2017 advice 
http://ices.dk/sites/pub/Publication%20Reports/Advice/2017/2017/usk.27.3a45b6a7-912b.pdf
category 3 stocks - 4 and 7–9, and in divisions 3.a, 5.b, 6.a, and 12.b
Catch options:
Discarding is considered negligible (&lt; 5%)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1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http://www.ices.dk/sites/pub/Publication%20Reports/Advice/2016/2016/whg-scow.pdf
Area 6.a
Catch options:
Table 5.3.65.2
Total catch 2016 = 1004 t
discards 2016 = 648 t
discard rate 2016= 648/ 1004= 64.54%
Area 6.b = category 6 stock
discards negligible</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catch options 9.3.5.2:
discard rate 2016= Negligible</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http://www.ices.dk/sites/pub/Publication%20Reports/Advice/2015/2015/cod-scow.pdf
catch options: Table 5.3.7.2: 
Total catch 2016 = 2137 t
discards 2016 = 1694 t
discard rate 2016= 1694 / 2137 = 79.27%6</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http://www.ices.dk/sites/pub/Publication%20Reports/Advice/2015/2015/cod-rock.pdf
category 6 stock
Catch options:
Discard rate: negligible
history of catch and landings table 6
11t discards / 74t catch= 14.86%</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1" authorId="0">
      <text>
        <r>
          <rPr>
            <b/>
            <sz val="9"/>
            <color indexed="81"/>
            <rFont val="Tahoma"/>
            <family val="2"/>
          </rPr>
          <t>Vandamme, Sara:</t>
        </r>
        <r>
          <rPr>
            <sz val="9"/>
            <color indexed="81"/>
            <rFont val="Tahoma"/>
            <family val="2"/>
          </rPr>
          <t xml:space="preserve">
</t>
        </r>
        <r>
          <rPr>
            <sz val="16"/>
            <color indexed="81"/>
            <rFont val="Tahoma"/>
            <family val="2"/>
          </rPr>
          <t>Numbers taken from ICES advice 2017</t>
        </r>
        <r>
          <rPr>
            <sz val="9"/>
            <color indexed="81"/>
            <rFont val="Tahoma"/>
            <family val="2"/>
          </rPr>
          <t xml:space="preserve">
http://ices.dk/sites/pub/Publication%20Reports/Advice/2017/2017/cod.27.6b.pdf</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http://www.ices.dk/sites/pub/Publication%20Reports/Advice/2016/2016/had-346a.pdf
ICES areas different: 4, 6.a and 3.a
Catch options:Table 6.3.16.2
Total catch 2016 = 78 980 t
discards 2016 = 15 985 t
discard rate 2016= 15 985/ 78 980= 20.24%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6.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http://www.ices.dk/sites/pub/Publication%20Reports/Advice/2016/2016/had-rock.pdf
area advice: only 6.b
in 2016: 16.22% discard rate
Total catch = 4332 t
discards = 703 t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7.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http://www.ices.dk/sites/pub/Publication%20Reports/Advice/2015/2015/lin-oth.pdf
category 3 species
ICES areas: 6-9, 14 and 3.a and 4.a
Catch options: Table Table 9.3.24.2
discard rate 2016= negligible</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8.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http://www.ices.dk/sites/pub/Publication%20Reports/Advice/2015/2015/meg-4a6a.pdf
ICES area : 4.a and 6.a 
Catch options: Table 5.3.22.2
Total catch 2016 = 3019 t
discards 2016 = 363 t
discard rate 2016= 363 / 3019= 12.02%
ICES area 6.b
http://www.ices.dk/sites/pub/Publication%20Reports/Advice/2016/2016/meg-rock.pdf
Category 3
discard rate : 9.7%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9.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6.a FU 11 North Minch 
http://www.ices.dk/sites/pub/Publication%20Reports/Advice/2016/2016/nep-11.pdf
Catch options: Table 5.3.37.2
Discard proportion 11.93%
Discard survival rate 25%
Dead discard rate 9.23%
ICES 2016 advice 6.a FU 12 South Minch
http://www.ices.dk/sites/pub/Publication%20Reports/Advice/2016/2016/nep-12.pdf
Catch options: Table 5.3.38.2 
Discard proportion 8.8%
Discard survival rate 25%
Dead discard rate 6.8%
ICES 2016 advice 6.a FU 13  the Firth
of Clyde, and the Sound of Jura
http://www.ices.dk/sites/pub/Publication%20Reports/Advice/2016/2016/nep-13.pdf
Catch options: Table 5.3.26.2
</t>
        </r>
        <r>
          <rPr>
            <b/>
            <sz val="20"/>
            <color indexed="81"/>
            <rFont val="Tahoma"/>
            <family val="2"/>
          </rPr>
          <t xml:space="preserve">Firth of Clyde
</t>
        </r>
        <r>
          <rPr>
            <sz val="20"/>
            <color indexed="81"/>
            <rFont val="Tahoma"/>
            <family val="2"/>
          </rPr>
          <t xml:space="preserve">Discard proportion 19.6%
Discard survival rate 25%
Dead discard rate 15.5%
</t>
        </r>
        <r>
          <rPr>
            <b/>
            <sz val="20"/>
            <color indexed="81"/>
            <rFont val="Tahoma"/>
            <family val="2"/>
          </rPr>
          <t xml:space="preserve">Sound of Jura
</t>
        </r>
        <r>
          <rPr>
            <sz val="20"/>
            <color indexed="81"/>
            <rFont val="Tahoma"/>
            <family val="2"/>
          </rPr>
          <t xml:space="preserve">Discard proportion 19.6%
Discard survival rate 25% 
Dead discard rate 15.5%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sharedStrings.xml><?xml version="1.0" encoding="utf-8"?>
<sst xmlns="http://schemas.openxmlformats.org/spreadsheetml/2006/main" count="3804" uniqueCount="356">
  <si>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</si>
  <si>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</si>
  <si>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</si>
  <si>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</si>
  <si>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</si>
  <si>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</si>
  <si>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</si>
  <si>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</si>
  <si>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</si>
  <si>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</si>
  <si>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</si>
  <si>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</si>
  <si>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</si>
  <si>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</si>
  <si>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</si>
  <si>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</si>
  <si>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</si>
  <si>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</si>
  <si>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</si>
  <si>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</si>
  <si>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</si>
  <si>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</si>
  <si>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</si>
  <si>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</si>
  <si>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</si>
  <si>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</si>
  <si>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</si>
  <si>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</si>
  <si>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</si>
  <si>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</si>
  <si>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</si>
  <si>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</si>
  <si>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</si>
  <si>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</si>
  <si>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</si>
  <si>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</si>
  <si>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</si>
  <si>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</si>
  <si>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</si>
  <si>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</si>
  <si>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</si>
  <si>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</si>
  <si>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</si>
  <si>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</si>
  <si>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</si>
  <si>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</si>
  <si>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</si>
  <si>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Quota after swap (t)</t>
  </si>
  <si>
    <t>potential ammendments</t>
  </si>
  <si>
    <t>STECF data</t>
  </si>
  <si>
    <t>effect swaps 2015</t>
  </si>
  <si>
    <t xml:space="preserve">Landing STECF / Initial quota </t>
  </si>
  <si>
    <t>Landing STECF / Quota after swap</t>
  </si>
  <si>
    <t xml:space="preserve">Catches STECF / Initial quota share </t>
  </si>
  <si>
    <t xml:space="preserve">Catches STECF / Quota after swap </t>
  </si>
  <si>
    <t>Y?</t>
  </si>
  <si>
    <t>Haddock is boom/bust fishery, assessment not in line with abundance on the ground</t>
  </si>
  <si>
    <t>200% increase in TAC?</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</si>
  <si>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</si>
  <si>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</si>
  <si>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</si>
  <si>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</si>
  <si>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</si>
  <si>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</si>
  <si>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</si>
  <si>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Measures above regulatory requirements that may reduce the unwanted catch of a species</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</si>
  <si>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</si>
  <si>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</si>
  <si>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</si>
  <si>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</si>
  <si>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</si>
  <si>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</si>
  <si>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</si>
  <si>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</si>
  <si>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</si>
  <si>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</si>
  <si>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</si>
  <si>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</si>
  <si>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General conclusions:</t>
  </si>
  <si>
    <t>Bycatch quota</t>
  </si>
  <si>
    <t xml:space="preserve">        Area 5.b, 6, 12, 14 - Anglerfish - All Gears </t>
  </si>
  <si>
    <t xml:space="preserve">        Area 6.a - Cod - All Gears </t>
  </si>
  <si>
    <t xml:space="preserve">        Area 6.b - Cod - All Gears </t>
  </si>
  <si>
    <t xml:space="preserve">        Area 5.b 6.a - Haddock  - All Gears </t>
  </si>
  <si>
    <t xml:space="preserve">        Area 6.b, 12, 14 - Haddock  - All Gears </t>
  </si>
  <si>
    <t xml:space="preserve">        Area 6, 7, 8, 9, 10, 12, 14 - Ling - All Gears </t>
  </si>
  <si>
    <t xml:space="preserve">        Area 5.b 6 12 14 - Megrim  - All Gears </t>
  </si>
  <si>
    <t xml:space="preserve">        Area 6 6.b - Nephrops  - All Gears </t>
  </si>
  <si>
    <t xml:space="preserve">        Area 6 5.b 12 14 - Saithe - All Gears </t>
  </si>
  <si>
    <t xml:space="preserve">        Area 6 5.b 12 14 - Whiting  - All Gears </t>
  </si>
  <si>
    <t>DE: 202</t>
  </si>
  <si>
    <t>DE:1</t>
  </si>
  <si>
    <t>DE: 6.518</t>
  </si>
  <si>
    <t>DE: 7.34</t>
  </si>
  <si>
    <t>DE: 0 - DNK: 0.53 - NOR:500</t>
  </si>
  <si>
    <t>DE:0.22</t>
  </si>
  <si>
    <t>ANNEX DS: 5EU - 6EU - 12 NON EU - 14 NON EU</t>
  </si>
  <si>
    <t>IIA - 3D</t>
  </si>
  <si>
    <t>DE: 19.931 - DNK: 6.656 - FOR: 200 - NOR: 5500 - PRT: 6.6</t>
  </si>
  <si>
    <t>?</t>
  </si>
  <si>
    <t>16% Gillnets</t>
  </si>
  <si>
    <t>99% Trawls</t>
  </si>
  <si>
    <t>1% Gillnets</t>
  </si>
  <si>
    <t>100% Trawls</t>
  </si>
  <si>
    <t>3% Longline</t>
  </si>
  <si>
    <t>2% Pelagic Trawls</t>
  </si>
  <si>
    <t>Germany</t>
  </si>
  <si>
    <t>PO: 6 - DK: 6 - NOR: 5500 -Faroe:200</t>
  </si>
  <si>
    <t>NOR:500</t>
  </si>
  <si>
    <t xml:space="preserve">        Area 5.b, 6, 7 - Blue Ling - All Gears </t>
  </si>
  <si>
    <t>100% Gillnets</t>
  </si>
  <si>
    <t>100% Pelagic Trawl</t>
  </si>
  <si>
    <t>5% Pelagic Trawls</t>
  </si>
  <si>
    <t>100% Pelagic Trawls</t>
  </si>
  <si>
    <t>20% Gill/Trammel</t>
  </si>
  <si>
    <t>20% Longline</t>
  </si>
  <si>
    <t>93% Beam Trawls</t>
  </si>
  <si>
    <t>6% Gillnets</t>
  </si>
  <si>
    <t>16% Beam Trawls</t>
  </si>
  <si>
    <t>45% Longlines</t>
  </si>
  <si>
    <t>7% Gill/Trammel</t>
  </si>
  <si>
    <t>80% Longlines</t>
  </si>
  <si>
    <t>1% Gill/Trammel</t>
  </si>
  <si>
    <t>100% Gill/Trammel</t>
  </si>
  <si>
    <t>NA</t>
  </si>
  <si>
    <t>11% Pots</t>
  </si>
  <si>
    <t>1% Longlines</t>
  </si>
  <si>
    <t>1% Pelagic Trawls</t>
  </si>
  <si>
    <t>BOTH</t>
  </si>
  <si>
    <t>TARGET</t>
  </si>
  <si>
    <t>BYCATCH</t>
  </si>
  <si>
    <t>2% - Gillnets</t>
  </si>
  <si>
    <t>Final</t>
  </si>
  <si>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</si>
  <si>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</si>
  <si>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</si>
  <si>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t>84% Bottom Trawls</t>
  </si>
  <si>
    <t>99% Bottom Trawls</t>
  </si>
  <si>
    <t>100% Bottom Trawls</t>
  </si>
  <si>
    <t>97% Bottom Trawls</t>
  </si>
  <si>
    <t>89% Bottom Trawls</t>
  </si>
  <si>
    <t>9% Longlines</t>
  </si>
  <si>
    <t>100% Bottom Trawls ( TR1)</t>
  </si>
  <si>
    <t>95%  Bottom Trawls (TR1)</t>
  </si>
  <si>
    <t>3% Bottom Trawls (TR2)</t>
  </si>
  <si>
    <t>82% Bottom Trawls (TR1)</t>
  </si>
  <si>
    <t>18% Bottom Trawls (TR2)</t>
  </si>
  <si>
    <t>100% Bottom Trawls (TR1)</t>
  </si>
  <si>
    <t>84% Bottom Trawls (TR1)</t>
  </si>
  <si>
    <t>16% Bottom Trawls (TR2)</t>
  </si>
  <si>
    <t>73% Bottom Trawls (TR1)</t>
  </si>
  <si>
    <t>27% Bottom Trawls (TR2)</t>
  </si>
  <si>
    <t>7% Bottom Trawls</t>
  </si>
  <si>
    <t>60% Bottom Trawls</t>
  </si>
  <si>
    <t>66% Bottom Trawls</t>
  </si>
  <si>
    <t>46% Bottom Trawls</t>
  </si>
  <si>
    <t>19% Bottom Trawls</t>
  </si>
  <si>
    <t>100%Bottom  Trawls</t>
  </si>
  <si>
    <t>94% Bottom Trawls</t>
  </si>
  <si>
    <t>100% Bottom  Trawls</t>
  </si>
  <si>
    <t>95% Bottom Trawls</t>
  </si>
  <si>
    <t>N</t>
  </si>
  <si>
    <t>Limited survival based on available information</t>
  </si>
  <si>
    <t>No Member State has excess quota</t>
  </si>
  <si>
    <t>No</t>
  </si>
  <si>
    <t>Possible congregation in hotspots occur, sharing data to identify such hotspot could help fishermen to avoid these species</t>
  </si>
  <si>
    <t>Uptake is limited due to the mixed fisheries</t>
  </si>
  <si>
    <t>RTCs for spawning aggregations would be possible</t>
  </si>
  <si>
    <t>Difficult administratively</t>
  </si>
  <si>
    <t>Regional Member States, individual vessels</t>
  </si>
  <si>
    <t>Yes</t>
  </si>
  <si>
    <t>Closures to protect spawning aggregation</t>
  </si>
  <si>
    <t xml:space="preserve">Zero TAC species </t>
  </si>
  <si>
    <t>No scientific proof available at the moment.  May impact on relative stability and might not solve the problem for all MS</t>
  </si>
  <si>
    <t>Y</t>
  </si>
  <si>
    <t>Alternative to fishery being choked prematurely. Ongoing research to reduce juvenile catches</t>
  </si>
  <si>
    <t>May impact on relative stability</t>
  </si>
  <si>
    <t>ICES advice includes area 4 and 20, merging these areas may help reduce the choke issue</t>
  </si>
  <si>
    <t>-</t>
  </si>
  <si>
    <t>Could work as in-year fix in bycatch-only fisheries</t>
  </si>
  <si>
    <t>Does not solve problem of lack of quota</t>
  </si>
  <si>
    <t>Little</t>
  </si>
  <si>
    <t>Widely dispersed in the sea basin so not possible to identify additional aggregations</t>
  </si>
  <si>
    <t>Due to the shape of the fish increasing mesh size will lead to substanieal lossess of other valuable/markateble fish</t>
  </si>
  <si>
    <t>Size grids used in Nambian anglerfish fishery, possible groundgear modifications</t>
  </si>
  <si>
    <t>Possible loss of other species</t>
  </si>
  <si>
    <t>Loss of other species</t>
  </si>
  <si>
    <t xml:space="preserve">Unknown impact on other target species </t>
  </si>
  <si>
    <t xml:space="preserve">Sedentary species (behavioural response not applicable) </t>
  </si>
  <si>
    <t xml:space="preserve">no swimbladder - highly dependent on depth and tow length. Tagging studies suggest low survival </t>
  </si>
  <si>
    <t xml:space="preserve">Management area covers a very wide area </t>
  </si>
  <si>
    <t xml:space="preserve">ICES category 3 species. </t>
  </si>
  <si>
    <t>SBL</t>
  </si>
  <si>
    <t xml:space="preserve">unlikely as it is a deepsea species </t>
  </si>
  <si>
    <t>doesn't solve problem of lack of quota</t>
  </si>
  <si>
    <t>Loss of marketable caches of other species renders this option unviable economically</t>
  </si>
  <si>
    <t>Could improve exploitation pattern but would require very large mesh sizes to be effective (&gt;200mm)</t>
  </si>
  <si>
    <t xml:space="preserve">in principle combined de minmis but this would this would not be responsible management </t>
  </si>
  <si>
    <t>Choke Category 1</t>
  </si>
  <si>
    <t>Choke Category 3</t>
  </si>
  <si>
    <t>Possible groundgear and trawl belly modifcations</t>
  </si>
  <si>
    <t xml:space="preserve">Ineffective measure as cod do not respond to square mesh panels unless inserted in the codend, this would have asignificnat negative impact on other catches e.g. haddock </t>
  </si>
  <si>
    <t xml:space="preserve">Improve size selection of cod </t>
  </si>
  <si>
    <t xml:space="preserve">Improve species selction of cod in TR2 fisheires e.g. Clyde </t>
  </si>
  <si>
    <t xml:space="preserve">Handling issues and does not resolve the issue as main catcehs are in TR1 fishery </t>
  </si>
  <si>
    <t>Improve species selctivity in TR1 fisheirs e.g. Orkney trawl design</t>
  </si>
  <si>
    <t>Difficult administratively, reduce CPUE on other target stocks</t>
  </si>
  <si>
    <t xml:space="preserve">More widely distributed than cod making the reducing the impact and will lower CPUE for other target stocks </t>
  </si>
  <si>
    <t xml:space="preserve">Reduce catches of small haddock </t>
  </si>
  <si>
    <t>High discard rates in TR2 but low volumes of catches</t>
  </si>
  <si>
    <t xml:space="preserve">knock on effects for other species </t>
  </si>
  <si>
    <t>Target species</t>
  </si>
  <si>
    <t>None</t>
  </si>
  <si>
    <t>No scientific evidence</t>
  </si>
  <si>
    <t xml:space="preserve">No excess quota available </t>
  </si>
  <si>
    <t>Alternative to fishery being choked prematurely</t>
  </si>
  <si>
    <t>A negative impact as there would be a loss of marketable nephrops.</t>
  </si>
  <si>
    <t>The TAC is so low that it is a by-catch fisheries</t>
  </si>
  <si>
    <t>yes</t>
  </si>
  <si>
    <t>Only applicable for TR2 fishery which is not present in Vib</t>
  </si>
  <si>
    <t xml:space="preserve">Modification to cover and cutawy trawls possible but will result in losses of other speices </t>
  </si>
  <si>
    <t>~</t>
  </si>
  <si>
    <t>Difficult administratively, difficult to identify appropriate areas</t>
  </si>
  <si>
    <t xml:space="preserve">Swapping already takes place.  If the full top-up is granted, the deficit of certain MS could be compensated by surplus of other MS. </t>
  </si>
  <si>
    <t xml:space="preserve">Surplus quota has traditionally been swapped for other species. </t>
  </si>
  <si>
    <t>ICES category 3 species. Changes in reference point will unlike change in the near future</t>
  </si>
  <si>
    <t>knock-on effects for other spp</t>
  </si>
  <si>
    <t>A benhmark will take place in the near future, this could lead to a category 1 ICES stock which has a higher level of certainty on the status of the stock</t>
  </si>
  <si>
    <t>No known devices currently</t>
  </si>
  <si>
    <t xml:space="preserve">Ineffective measure as cod do not respond to square mesh panels unless inserted in the codend, this would have a significant negative impact on other catches e.g. haddock </t>
  </si>
  <si>
    <t xml:space="preserve">Handling issues and does not resolve the issue as main catcehs are in TR1  fishery </t>
  </si>
  <si>
    <t>Not whitin safe biological limits</t>
  </si>
  <si>
    <t>Increased risk for the combined stocks.</t>
  </si>
  <si>
    <t xml:space="preserve">Demersal catches are taken in a spatially restricted area. This area already contains a number of area closures, and density of cod is very low </t>
  </si>
  <si>
    <t>ICES category 6 stock</t>
  </si>
  <si>
    <t>Knock-on effects for other species</t>
  </si>
  <si>
    <t xml:space="preserve">Issues regarding stock identity - merge with other depelted cod stock in 6.a </t>
  </si>
  <si>
    <t>European Commission, Council of Ministers</t>
  </si>
  <si>
    <t>Theoritically this could be done, but it would not be a responsible management measure</t>
  </si>
  <si>
    <t xml:space="preserve">Widely distributed - even more than cod - reduces the impact of the measure and will lower the CPUE for other target stocks </t>
  </si>
  <si>
    <t>Enhance size selctivity by the use of LED panels</t>
  </si>
  <si>
    <t xml:space="preserve">Studies ongoing </t>
  </si>
  <si>
    <t xml:space="preserve">NA </t>
  </si>
  <si>
    <t>Choke for donor MS</t>
  </si>
  <si>
    <t>Limited surplus quota available</t>
  </si>
  <si>
    <t>ICES 2017 advice indicates the stocks is above Btrigger, F is still to high . In 2015 the stocks is not within Safe Biological Limits</t>
  </si>
  <si>
    <t>Not applicable as full TAC is under utilised</t>
  </si>
  <si>
    <t xml:space="preserve">Biologically not applicable. </t>
  </si>
  <si>
    <t>May impact on relative stability.</t>
  </si>
  <si>
    <t xml:space="preserve">Inter area flexibility </t>
  </si>
  <si>
    <t>Flexibility between the two TAC stocks (assessed have been made for the whole Northern Shelf area)</t>
  </si>
  <si>
    <t>Short term losses possible, will depend on the  extent and trade offs with improvements in long term yield</t>
  </si>
  <si>
    <t>Potential losses of other speceis e.g. whiting</t>
  </si>
  <si>
    <t>Possible short-term fix in some fisheries</t>
  </si>
  <si>
    <t>Complex in practice, transfer and trading agrangments need to be agreed</t>
  </si>
  <si>
    <t>Swapping already takes place.  If the full top-up is granted, the deficit of certain MS could be compensated by surplus of other MS.</t>
  </si>
  <si>
    <t>Widely dispersed. Difficult to close areas with specific spatial or temporal aggregations</t>
  </si>
  <si>
    <t xml:space="preserve">Ineffective measure as saithe do not respond to square mesh panels unless inserted in the codend, this would have asignificnat negative impact on other catches e.g. haddock </t>
  </si>
  <si>
    <t xml:space="preserve">Possible short-term fix in some fisheries </t>
  </si>
  <si>
    <t>The assessment unit and the TAC areas do not match. Area 6, 4 and 3.a represent 1 assessment stock and area 5.b a separate</t>
  </si>
  <si>
    <t xml:space="preserve">Flexibility between the two TAC stocks </t>
  </si>
  <si>
    <t xml:space="preserve">Depending on catches in these other areas </t>
  </si>
  <si>
    <t xml:space="preserve">Target species </t>
  </si>
  <si>
    <t>Provides some flexibility, e.g. ANG/LEZ/HKE/HAD/POK</t>
  </si>
  <si>
    <t>Appropriate in Nephrops fisheries and mixed demersal fisheries where aggregations of juvenile whiting can be common. May also be appropriate in pelagic fisheries where whiting by-catch can be an issue</t>
  </si>
  <si>
    <t xml:space="preserve">Not appropriate in mixed demersal fisheries where catches of whiting are minimal and sporadic or in fisheries where discarding is generally of marketable fish and due to limited quota available (mainly IE). Would require additional resources at Member State level  </t>
  </si>
  <si>
    <t>Reduce catches of whiting with low impact on target species</t>
  </si>
  <si>
    <t>provide some flexibility e.g. NEP/HAD/LEZ/ANG/POK/HKE</t>
  </si>
  <si>
    <t>Stock not withing safe biological limits</t>
  </si>
  <si>
    <t xml:space="preserve">Issues regarding stock identity. Possible that new research suggests that the TAC area should be splits in different popualtions </t>
  </si>
  <si>
    <t xml:space="preserve">Due to the very high level of discarding, whiting has the potential to choke multiple fisheries and there are likely to be significant economic impacts across Member States. This would include pelagic fisheries, mixed demersal and Nephrops trawlers even with relatively small whiting bycatch.  However, available mitigation actions have the potential to reduce the impacts significantly. Improving selectivity provides the most potential to reduce the risk of choking  particularly in the nophrops fisheries. Increasing selectivity is likely to lead to losses in revenue from catches of whiting foregone. The use of avoidance measures as well de minimis may also address the problem. </t>
  </si>
  <si>
    <t>Displacement into other areas may have knock-on economic impacts on a range of fleets</t>
  </si>
  <si>
    <t xml:space="preserve">Enhance size selctivity, by adding LEDs on the panels </t>
  </si>
  <si>
    <t>ongoing research</t>
  </si>
  <si>
    <t xml:space="preserve">May be possible to identify areas where juvenile anglerfish are abundant </t>
  </si>
  <si>
    <t>Reduce unwanted bycatch in Nephrops fisheries using grids or seperator panels</t>
  </si>
  <si>
    <t>Regional Member States/EC</t>
  </si>
  <si>
    <t>May shift the choke problem to area 4</t>
  </si>
  <si>
    <t xml:space="preserve">Biologically applicable, </t>
  </si>
  <si>
    <t>Currently there is sufficent quota, so is a low risk choke species.</t>
  </si>
  <si>
    <t xml:space="preserve">Alternative management measures would be needed to control fishing mortality. </t>
  </si>
  <si>
    <t>May be biologically applicable.</t>
  </si>
  <si>
    <t xml:space="preserve">Stock is highly depleted and ICES has advised zero catch for the last number of years resulting in a zero TAC with a by-catch provision. This has not controled fishing mortality with the result that catches are well in excess of Fmsy catch advice. Under the LO this current management strategy is not compatable and will lead to multiple fisheries being closed early in the year. Selectivity and avoidance measures will not resolve the problem. Quota flexibilities and exemptions also provide very limited benefits. High risk of cod choking multiple fisheries with significant economic impacts for several MSs. </t>
  </si>
  <si>
    <t>Other then haddock there is no other stock with a separate TAC in 6.b</t>
  </si>
  <si>
    <t>In effect this is currently by-catch TAC</t>
  </si>
  <si>
    <t xml:space="preserve">May be possible </t>
  </si>
  <si>
    <r>
      <t xml:space="preserve">Currently there is sufficent quota to cover catches, so this is a low risk choke species.
Depending on how the stock evolves the risk of choking may increase if this creates an imbalance between catches and TAC. </t>
    </r>
    <r>
      <rPr>
        <b/>
        <sz val="18"/>
        <color rgb="FFFF0000"/>
        <rFont val="Calibri"/>
        <family val="2"/>
        <scheme val="minor"/>
      </rPr>
      <t xml:space="preserve"> </t>
    </r>
  </si>
  <si>
    <t>95% Bottom Trawls (TR1)</t>
  </si>
  <si>
    <t>5% Longlines</t>
  </si>
  <si>
    <t xml:space="preserve">Discard rate are well above DM levels that can be set. </t>
  </si>
  <si>
    <t xml:space="preserve">Little </t>
  </si>
  <si>
    <t>Limited quota may be available for swaps</t>
  </si>
  <si>
    <t>Widely dispersed and limited information on aggregations</t>
  </si>
  <si>
    <t>Could be combined with COD/HAD/POK</t>
  </si>
  <si>
    <t>alternative management measures are hard to define</t>
  </si>
  <si>
    <t>Provide some flexibility e.g. COD/HAD/POK</t>
  </si>
  <si>
    <t xml:space="preserve">Currently there is a large surplus of quota and therefore megrim are a low risk choke species. IE have been reliant on quota swaps in the past but with the amount of underused quota this should not present a problem. </t>
  </si>
  <si>
    <t>The TAC covers a big area</t>
  </si>
  <si>
    <t xml:space="preserve">Discard in fisheries is generally of marketable fish and due to limited quota available (mainly IE). Would require additional resources at Member State level  </t>
  </si>
  <si>
    <t>Options are limited but could be combined with HAD</t>
  </si>
  <si>
    <t>Possible given caught only as a by-catch</t>
  </si>
  <si>
    <t xml:space="preserve">Need alternative managemetn measures.  </t>
  </si>
  <si>
    <t>see haddcok: DR to high</t>
  </si>
  <si>
    <t xml:space="preserve">Current by-catch provisions associated with this TAC are incompatible with the LO. </t>
  </si>
  <si>
    <t>Carries a high risk to those species where the TAC would be removed. Dependant on implementation of alternative management measures</t>
  </si>
  <si>
    <t>Increased risk for these stocks.</t>
  </si>
  <si>
    <t xml:space="preserve">Anglerfish would appear to be a choke species for IE and UK. Other MS have sufficient quota to cover current catches. However, the deep sea regulation (EU 2016/2336) which restricts activities in deep sea fisheries may lead to displacement of effort into anglerfish fisheries with increased catches. The planned benchmark may move this into a ICES cat 1 species, which implies the stocks has to be managed according to MSY and the TAC may decrease. This may increase the risk of anglerfish as a choke species for other MS. Given the body shape options to improve selectivity are very limited without significant loss of other species. Avoidance measures also have limited benefit. Several MSs are relient on quota swaps. DM may partially help to reduce the risk of choking in particular in by-catch fisheries. Risk of residual issues for several MS without quota swaps as other available tools are not likely to reduce the risk of choking. </t>
  </si>
  <si>
    <t>Modification to the cover and cutawy trawls possible in TR2 fisheries, but will result in losses of saithe and whiting in TR1  fishery</t>
  </si>
  <si>
    <t xml:space="preserve">Currently haddock is under the LO and in 2016 the quota uplift prevented it being a choke species. However, it is likely that there will be an imbalance between catches and TAC in the future given the historically high variability in recruitement. Haddock represents a risk principally for UK and IE as well as NL and ES who have reported catches but no quota. There is potential to reduce the risk of choking through improvements in selectivity and avoidance measures. Quota flexibilities and the use of DM may also reduce the risk of choking. </t>
  </si>
  <si>
    <t xml:space="preserve">Currently haddock is under the LO and in 2016 the quota uplift prevented it being a choke species. However, there may be an imbalance between catches and TAC in the future given the historically high variability in recruitement. Haddock represents a risk principally for UK and IE. There is also an international fisheries undertaken by Russia which means that unregulated catches may impact on TACs of EU vessels. There is potential to reduce the risk of choking through improvements in selectivity and avoidance measures. Quota flexibilities may also reduce the risk of choking. 
 </t>
  </si>
  <si>
    <t xml:space="preserve">Under the Landing Obligation for trawls and seines </t>
  </si>
  <si>
    <t>Under the Landing Obligation for trawls, seines, pots, traps and creels</t>
  </si>
  <si>
    <t>Is mainly a by-catch in the anglerfish and squid fishery. Alternative to fishery being choked prematurely. Ongoing research to reduce juvenile catches</t>
  </si>
  <si>
    <t>Surplus quota available for swapping but reliant on MS needing quota having other species to swap for haddock</t>
  </si>
  <si>
    <t xml:space="preserve">Low risk for most MS, mainly caught as a by-catch species for EU fisheries. The TAC is under utilised and several MS have a large surplus of quota that could potentially be swapped to alleviate the risk of megrim choking fisheries.  This is reliant on MS with a deficit (BE and IR) having quota of other species to swap. </t>
  </si>
  <si>
    <t>Improve size selection of saithe</t>
  </si>
  <si>
    <t xml:space="preserve">Improve species selction of saithe in TR2 fisheires e.g. Clyde </t>
  </si>
  <si>
    <t xml:space="preserve">Saithe are highly likely to choke multiple fisheries (both targeting and catching saithe as a bycatch).  Available mitigation actions will not fully resolve the problem without significant economic impact on other fisheries. NL and ES have reported catches but no quota. Several MSs have a quota surplus that could be swapped. Inter area flexibility between area 6 and 4 may also reduce the risk of choking for some MSs, but may simply move the choke risk to area  4. </t>
  </si>
  <si>
    <t>Spawning and juvenile aggregations are known to some extent in this area so putting in place temporal or spatial closures may be an option. Feeding aggregations could be protected in pelagic fisheries.</t>
  </si>
  <si>
    <t>No scientific proof available at the moment. Possible impacts on relative stability</t>
  </si>
  <si>
    <r>
      <t xml:space="preserve">Low risk as a choke species. Discards are very low. Quota uptake is low for most MS, except for the UK (almost 100%) and there is a large surplus of quota that could be swapped. </t>
    </r>
    <r>
      <rPr>
        <b/>
        <sz val="18"/>
        <color rgb="FFFF0000"/>
        <rFont val="Calibri"/>
        <family val="2"/>
        <scheme val="minor"/>
      </rPr>
      <t>High survival exemption in place for Nephrops caught in pots, traps and creels in areas 6 and 7.</t>
    </r>
  </si>
  <si>
    <t xml:space="preserve">Most catches in targeted fishery </t>
  </si>
  <si>
    <t>Could work as in-year fix for the bycatches</t>
  </si>
  <si>
    <t>Total catches are so small that DM would be very limited. Not a long term solution</t>
  </si>
  <si>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By-catch Quota: Set a specific by-catch TAC as a percentage of the total TAC for targeted species
5.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6. Merge TAC regions.
</t>
    </r>
    <r>
      <rPr>
        <b/>
        <sz val="12"/>
        <color theme="1"/>
        <rFont val="Calibri"/>
        <family val="2"/>
        <scheme val="minor"/>
      </rPr>
      <t/>
    </r>
  </si>
  <si>
    <t xml:space="preserve">        Area 5, 6 and 7 - Tusk - All Gears </t>
  </si>
  <si>
    <t>100% Beam Trawls</t>
  </si>
  <si>
    <t>75% Bottom Trawls</t>
  </si>
  <si>
    <t>98% Longlines</t>
  </si>
  <si>
    <t>25% Longlines</t>
  </si>
  <si>
    <t>2% Bottom Trawls</t>
  </si>
  <si>
    <t xml:space="preserve">There is already a small bycatch quota allocated for MS without a quota to cover bycatch. </t>
  </si>
  <si>
    <t>Alternative management measures are hard to define</t>
  </si>
  <si>
    <t xml:space="preserve">Low risk for most MS, mainly caught as a by-catch species for EU fisheries. The TAC is under utilised and several MS have a surplus of quota that could potentially be swapped to alleviate the risk of tusk choking fisheries.  </t>
  </si>
  <si>
    <t>Union TAC evolution</t>
  </si>
  <si>
    <t>2017 (t)</t>
  </si>
  <si>
    <t>2018 (t)</t>
  </si>
  <si>
    <t>Union TAC for 2016 (t)</t>
  </si>
  <si>
    <t>Initial quota share 2016 (%)</t>
  </si>
  <si>
    <t>Initial quota 2016 (t)</t>
  </si>
  <si>
    <t>Quota 2016 + uplift 2016 (t)</t>
  </si>
  <si>
    <t>Reported landings 2016 (t)</t>
  </si>
  <si>
    <t>Reported discards 2016 (t)</t>
  </si>
  <si>
    <t>Discard rates 2016 (%)</t>
  </si>
  <si>
    <t xml:space="preserve">Total catch 2016 (t) </t>
  </si>
  <si>
    <r>
      <t>Union TAC + full uplift 3.8%</t>
    </r>
    <r>
      <rPr>
        <sz val="18"/>
        <rFont val="Calibri"/>
        <family val="2"/>
        <scheme val="minor"/>
      </rPr>
      <t xml:space="preserve"> </t>
    </r>
    <r>
      <rPr>
        <sz val="16"/>
        <rFont val="Calibri"/>
        <family val="2"/>
        <scheme val="minor"/>
      </rPr>
      <t>(ICES discard rate 2016)</t>
    </r>
  </si>
  <si>
    <r>
      <t>Union TAC + full uplift 0%</t>
    </r>
    <r>
      <rPr>
        <sz val="18"/>
        <rFont val="Calibri"/>
        <family val="2"/>
        <scheme val="minor"/>
      </rPr>
      <t xml:space="preserve"> </t>
    </r>
    <r>
      <rPr>
        <sz val="16"/>
        <rFont val="Calibri"/>
        <family val="2"/>
        <scheme val="minor"/>
      </rPr>
      <t>(ICES discard rate 2016)</t>
    </r>
  </si>
  <si>
    <r>
      <t>Union TAC + full uplift 79.27%</t>
    </r>
    <r>
      <rPr>
        <sz val="18"/>
        <rFont val="Calibri"/>
        <family val="2"/>
        <scheme val="minor"/>
      </rPr>
      <t xml:space="preserve"> </t>
    </r>
    <r>
      <rPr>
        <sz val="16"/>
        <rFont val="Calibri"/>
        <family val="2"/>
        <scheme val="minor"/>
      </rPr>
      <t>(ICES discard rate 2016)</t>
    </r>
  </si>
  <si>
    <r>
      <t>Union TAC + full uplift 20%</t>
    </r>
    <r>
      <rPr>
        <sz val="18"/>
        <rFont val="Calibri"/>
        <family val="2"/>
        <scheme val="minor"/>
      </rPr>
      <t xml:space="preserve"> </t>
    </r>
    <r>
      <rPr>
        <sz val="16"/>
        <rFont val="Calibri"/>
        <family val="2"/>
        <scheme val="minor"/>
      </rPr>
      <t>(ICES discard rate 2016)</t>
    </r>
  </si>
  <si>
    <r>
      <t>Union TAC + full uplift 16.22%</t>
    </r>
    <r>
      <rPr>
        <sz val="18"/>
        <rFont val="Calibri"/>
        <family val="2"/>
        <scheme val="minor"/>
      </rPr>
      <t xml:space="preserve"> </t>
    </r>
    <r>
      <rPr>
        <sz val="16"/>
        <rFont val="Calibri"/>
        <family val="2"/>
        <scheme val="minor"/>
      </rPr>
      <t>(ICES discard rate 2016)</t>
    </r>
  </si>
  <si>
    <r>
      <t>Union TAC + full uplift 12.02%</t>
    </r>
    <r>
      <rPr>
        <sz val="18"/>
        <rFont val="Calibri"/>
        <family val="2"/>
        <scheme val="minor"/>
      </rPr>
      <t xml:space="preserve"> </t>
    </r>
    <r>
      <rPr>
        <sz val="16"/>
        <rFont val="Calibri"/>
        <family val="2"/>
        <scheme val="minor"/>
      </rPr>
      <t>(ICES discard rate 2016)</t>
    </r>
  </si>
  <si>
    <r>
      <t xml:space="preserve">Union TAC + full uplift </t>
    </r>
    <r>
      <rPr>
        <sz val="20"/>
        <color rgb="FFFF00FF"/>
        <rFont val="Calibri"/>
        <family val="2"/>
        <scheme val="minor"/>
      </rPr>
      <t>0</t>
    </r>
    <r>
      <rPr>
        <sz val="20"/>
        <rFont val="Calibri"/>
        <family val="2"/>
        <scheme val="minor"/>
      </rPr>
      <t>%</t>
    </r>
    <r>
      <rPr>
        <sz val="18"/>
        <rFont val="Calibri"/>
        <family val="2"/>
        <scheme val="minor"/>
      </rPr>
      <t xml:space="preserve"> </t>
    </r>
    <r>
      <rPr>
        <sz val="16"/>
        <rFont val="Calibri"/>
        <family val="2"/>
        <scheme val="minor"/>
      </rPr>
      <t>(ICES discard rate 2016)</t>
    </r>
  </si>
  <si>
    <r>
      <t>Union TAC + full uplift 5.3%</t>
    </r>
    <r>
      <rPr>
        <sz val="18"/>
        <rFont val="Calibri"/>
        <family val="2"/>
        <scheme val="minor"/>
      </rPr>
      <t xml:space="preserve"> </t>
    </r>
    <r>
      <rPr>
        <sz val="16"/>
        <rFont val="Calibri"/>
        <family val="2"/>
        <scheme val="minor"/>
      </rPr>
      <t>(ICES discard rate 2016)</t>
    </r>
  </si>
  <si>
    <t>Union TAC for 20165 (t)</t>
  </si>
  <si>
    <r>
      <t>Union TAC + full uplift 64.54%</t>
    </r>
    <r>
      <rPr>
        <sz val="18"/>
        <rFont val="Calibri"/>
        <family val="2"/>
        <scheme val="minor"/>
      </rPr>
      <t xml:space="preserve"> </t>
    </r>
    <r>
      <rPr>
        <sz val="16"/>
        <rFont val="Calibri"/>
        <family val="2"/>
        <scheme val="minor"/>
      </rPr>
      <t>(ICES discard rate 2016)</t>
    </r>
  </si>
  <si>
    <t>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</si>
</sst>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8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b/>
      <sz val="16"/>
      <color rgb="FFFF0000"/>
      <name val="Calibri"/>
      <family val="2"/>
      <scheme val="minor"/>
    </font>
    <font>
      <sz val="12"/>
      <name val="Calibri"/>
      <family val="2"/>
      <scheme val="minor"/>
    </font>
    <font>
      <b/>
      <sz val="24"/>
      <color theme="1"/>
      <name val="Calibri"/>
      <family val="2"/>
      <scheme val="minor"/>
    </font>
    <font>
      <sz val="20"/>
      <color indexed="81"/>
      <name val="Tahoma"/>
      <family val="2"/>
    </font>
    <font>
      <sz val="16"/>
      <color indexed="81"/>
      <name val="Tahoma"/>
      <family val="2"/>
    </font>
    <font>
      <b/>
      <sz val="20"/>
      <color indexed="81"/>
      <name val="Tahoma"/>
      <family val="2"/>
    </font>
    <font>
      <sz val="12"/>
      <color rgb="FFFF00FF"/>
      <name val="Calibri"/>
      <family val="2"/>
      <scheme val="minor"/>
    </font>
    <font>
      <sz val="11"/>
      <color rgb="FFFF0000"/>
      <name val="Calibri"/>
      <family val="2"/>
      <scheme val="minor"/>
    </font>
    <font>
      <sz val="12"/>
      <color rgb="FFFF0000"/>
      <name val="Calibri"/>
      <family val="2"/>
      <scheme val="minor"/>
    </font>
    <font>
      <b/>
      <sz val="24"/>
      <name val="Calibri"/>
      <family val="2"/>
      <scheme val="minor"/>
    </font>
    <font>
      <sz val="14"/>
      <color rgb="FFFF0000"/>
      <name val="Calibri"/>
      <family val="2"/>
      <scheme val="minor"/>
    </font>
    <font>
      <b/>
      <sz val="11"/>
      <name val="Calibri"/>
      <family val="2"/>
      <scheme val="minor"/>
    </font>
    <font>
      <sz val="13"/>
      <name val="Calibri"/>
      <family val="2"/>
      <scheme val="minor"/>
    </font>
    <font>
      <b/>
      <sz val="10"/>
      <name val="Calibri"/>
      <family val="2"/>
      <scheme val="minor"/>
    </font>
    <font>
      <sz val="20"/>
      <color rgb="FFFF00FF"/>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rgb="FF92D050"/>
        <bgColor indexed="64"/>
      </patternFill>
    </fill>
  </fills>
  <borders count="33">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3">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2" fillId="0" borderId="0"/>
    <xf numFmtId="9" fontId="63" fillId="0" borderId="0" applyFont="0" applyFill="0" applyBorder="0" applyAlignment="0" applyProtection="0"/>
    <xf numFmtId="0" fontId="11" fillId="0" borderId="0"/>
    <xf numFmtId="43" fontId="63" fillId="0" borderId="0" applyFont="0" applyFill="0" applyBorder="0" applyAlignment="0" applyProtection="0"/>
  </cellStyleXfs>
  <cellXfs count="367">
    <xf numFmtId="0" fontId="0" fillId="0" borderId="0" xfId="0"/>
    <xf numFmtId="0" fontId="0" fillId="4" borderId="0" xfId="0" applyFill="1"/>
    <xf numFmtId="0" fontId="0" fillId="0" borderId="8" xfId="0" applyBorder="1" applyAlignment="1">
      <alignment vertical="center"/>
    </xf>
    <xf numFmtId="0" fontId="18" fillId="3" borderId="8" xfId="0" applyFont="1" applyFill="1" applyBorder="1" applyAlignment="1">
      <alignment horizontal="center" vertical="center"/>
    </xf>
    <xf numFmtId="0" fontId="20"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0" xfId="0" applyFill="1" applyBorder="1" applyAlignment="1">
      <alignment vertical="center"/>
    </xf>
    <xf numFmtId="0" fontId="21" fillId="4" borderId="0" xfId="0" applyFont="1" applyFill="1" applyBorder="1" applyAlignment="1">
      <alignment horizontal="center" vertical="center"/>
    </xf>
    <xf numFmtId="0" fontId="20" fillId="4" borderId="0" xfId="0" applyFont="1" applyFill="1" applyAlignment="1">
      <alignment vertical="center"/>
    </xf>
    <xf numFmtId="0" fontId="22"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0" fillId="4" borderId="6" xfId="0" applyFill="1" applyBorder="1" applyAlignment="1">
      <alignment vertical="center"/>
    </xf>
    <xf numFmtId="0" fontId="20" fillId="4" borderId="10" xfId="0" applyFont="1" applyFill="1" applyBorder="1" applyAlignment="1">
      <alignment vertical="center"/>
    </xf>
    <xf numFmtId="0" fontId="20" fillId="4" borderId="8" xfId="0" applyFont="1" applyFill="1" applyBorder="1" applyAlignment="1">
      <alignment vertical="center"/>
    </xf>
    <xf numFmtId="0" fontId="0" fillId="3" borderId="8" xfId="0" applyFill="1" applyBorder="1" applyAlignment="1">
      <alignment horizontal="center" vertical="center"/>
    </xf>
    <xf numFmtId="0" fontId="23" fillId="4" borderId="0" xfId="0" applyFont="1" applyFill="1" applyBorder="1" applyAlignment="1">
      <alignment horizontal="center" vertical="center"/>
    </xf>
    <xf numFmtId="0" fontId="0" fillId="4" borderId="0" xfId="0" applyFill="1" applyAlignment="1">
      <alignment vertical="center"/>
    </xf>
    <xf numFmtId="0" fontId="25" fillId="0" borderId="8" xfId="0" applyFont="1" applyBorder="1" applyAlignment="1">
      <alignment vertical="center" wrapText="1"/>
    </xf>
    <xf numFmtId="0" fontId="26" fillId="4" borderId="0" xfId="0" applyFont="1" applyFill="1" applyBorder="1"/>
    <xf numFmtId="0" fontId="27" fillId="4" borderId="0" xfId="0" applyFont="1" applyFill="1" applyBorder="1"/>
    <xf numFmtId="0" fontId="18"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20" fillId="4" borderId="8" xfId="0" applyFont="1" applyFill="1" applyBorder="1" applyAlignment="1">
      <alignment vertical="center" wrapText="1"/>
    </xf>
    <xf numFmtId="0" fontId="24" fillId="4" borderId="8" xfId="0" applyFont="1" applyFill="1" applyBorder="1" applyAlignment="1">
      <alignment vertical="center" wrapText="1"/>
    </xf>
    <xf numFmtId="0" fontId="31" fillId="4" borderId="10" xfId="0" applyFont="1" applyFill="1" applyBorder="1" applyAlignment="1">
      <alignment vertical="center"/>
    </xf>
    <xf numFmtId="0" fontId="31" fillId="4" borderId="12" xfId="0" applyFont="1" applyFill="1" applyBorder="1" applyAlignment="1">
      <alignment vertical="center"/>
    </xf>
    <xf numFmtId="0" fontId="31" fillId="4" borderId="8" xfId="0" applyFont="1" applyFill="1" applyBorder="1" applyAlignment="1">
      <alignment vertical="center"/>
    </xf>
    <xf numFmtId="0" fontId="18" fillId="3" borderId="9" xfId="0" applyFont="1" applyFill="1" applyBorder="1" applyAlignment="1">
      <alignment horizontal="center" vertical="center"/>
    </xf>
    <xf numFmtId="0" fontId="0" fillId="3" borderId="9" xfId="0" applyFill="1" applyBorder="1" applyAlignment="1">
      <alignment horizontal="center" vertical="center"/>
    </xf>
    <xf numFmtId="0" fontId="18"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15" fillId="4" borderId="16" xfId="0" applyFont="1" applyFill="1" applyBorder="1" applyAlignment="1">
      <alignment vertical="center" wrapText="1"/>
    </xf>
    <xf numFmtId="0" fontId="15" fillId="4" borderId="16" xfId="0" applyFont="1" applyFill="1" applyBorder="1" applyAlignment="1">
      <alignment vertical="center"/>
    </xf>
    <xf numFmtId="0" fontId="31" fillId="4" borderId="18" xfId="0" applyFont="1" applyFill="1" applyBorder="1" applyAlignment="1">
      <alignment vertical="center"/>
    </xf>
    <xf numFmtId="0" fontId="14" fillId="4" borderId="0" xfId="0" applyFont="1" applyFill="1" applyBorder="1" applyAlignment="1">
      <alignment horizontal="center" vertical="top" wrapText="1"/>
    </xf>
    <xf numFmtId="0" fontId="20" fillId="4" borderId="19" xfId="0" applyFont="1" applyFill="1" applyBorder="1" applyAlignment="1">
      <alignment vertical="center"/>
    </xf>
    <xf numFmtId="0" fontId="20" fillId="4" borderId="7" xfId="0" applyFont="1" applyFill="1" applyBorder="1" applyAlignment="1">
      <alignment vertical="center"/>
    </xf>
    <xf numFmtId="0" fontId="15" fillId="4" borderId="8" xfId="0" applyFont="1" applyFill="1" applyBorder="1" applyAlignment="1">
      <alignment vertical="center"/>
    </xf>
    <xf numFmtId="0" fontId="33" fillId="3" borderId="2" xfId="0" applyFont="1" applyFill="1" applyBorder="1" applyAlignment="1">
      <alignment horizontal="center" vertical="center" wrapText="1"/>
    </xf>
    <xf numFmtId="0" fontId="34" fillId="4" borderId="8" xfId="0" applyFont="1" applyFill="1" applyBorder="1" applyAlignment="1">
      <alignment vertical="center"/>
    </xf>
    <xf numFmtId="0" fontId="17" fillId="5" borderId="8"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10" xfId="0" applyFont="1" applyFill="1" applyBorder="1" applyAlignment="1">
      <alignment horizontal="center" vertical="center"/>
    </xf>
    <xf numFmtId="0" fontId="13" fillId="4" borderId="0" xfId="0" applyFont="1" applyFill="1" applyBorder="1" applyAlignment="1">
      <alignment vertical="center"/>
    </xf>
    <xf numFmtId="0" fontId="35" fillId="4" borderId="0" xfId="0" applyFont="1" applyFill="1" applyBorder="1" applyAlignment="1">
      <alignment horizontal="center" vertical="center" wrapText="1"/>
    </xf>
    <xf numFmtId="0" fontId="19" fillId="4" borderId="0" xfId="0" applyFont="1" applyFill="1" applyBorder="1" applyAlignment="1">
      <alignment horizontal="center" vertical="center"/>
    </xf>
    <xf numFmtId="0" fontId="26" fillId="4" borderId="0" xfId="0" applyFont="1" applyFill="1" applyBorder="1" applyAlignment="1">
      <alignment horizontal="center" vertical="center" wrapText="1"/>
    </xf>
    <xf numFmtId="0" fontId="35" fillId="3" borderId="1" xfId="0" applyFont="1" applyFill="1" applyBorder="1" applyAlignment="1">
      <alignment vertical="center" wrapText="1"/>
    </xf>
    <xf numFmtId="0" fontId="32" fillId="4" borderId="8" xfId="0" applyFont="1" applyFill="1" applyBorder="1" applyAlignment="1">
      <alignment horizontal="center" vertical="center"/>
    </xf>
    <xf numFmtId="0" fontId="36" fillId="4" borderId="8" xfId="0" applyFont="1" applyFill="1" applyBorder="1" applyAlignment="1">
      <alignment horizontal="center" vertical="center" wrapText="1"/>
    </xf>
    <xf numFmtId="0" fontId="19" fillId="3" borderId="20" xfId="0" applyFont="1" applyFill="1" applyBorder="1" applyAlignment="1">
      <alignment horizontal="center" vertical="center"/>
    </xf>
    <xf numFmtId="0" fontId="35" fillId="4" borderId="3" xfId="0" applyFont="1" applyFill="1" applyBorder="1" applyAlignment="1">
      <alignment vertical="center" wrapText="1"/>
    </xf>
    <xf numFmtId="0" fontId="33" fillId="4" borderId="7" xfId="0" applyFont="1" applyFill="1" applyBorder="1" applyAlignment="1">
      <alignment vertical="center"/>
    </xf>
    <xf numFmtId="0" fontId="33" fillId="4" borderId="7" xfId="0" applyFont="1" applyFill="1" applyBorder="1" applyAlignment="1">
      <alignment vertical="center" wrapText="1"/>
    </xf>
    <xf numFmtId="0" fontId="33" fillId="4" borderId="12" xfId="0" applyFont="1" applyFill="1" applyBorder="1" applyAlignment="1">
      <alignment vertical="center"/>
    </xf>
    <xf numFmtId="0" fontId="39" fillId="4" borderId="8" xfId="0" applyFont="1" applyFill="1" applyBorder="1" applyAlignment="1">
      <alignment vertical="center" wrapText="1"/>
    </xf>
    <xf numFmtId="0" fontId="34" fillId="4" borderId="10" xfId="0" applyFont="1" applyFill="1" applyBorder="1" applyAlignment="1">
      <alignment vertical="center"/>
    </xf>
    <xf numFmtId="0" fontId="34" fillId="4" borderId="10" xfId="0" applyFont="1" applyFill="1" applyBorder="1" applyAlignment="1">
      <alignment vertical="center" wrapText="1"/>
    </xf>
    <xf numFmtId="0" fontId="34" fillId="4" borderId="8" xfId="0" applyFont="1" applyFill="1" applyBorder="1" applyAlignment="1">
      <alignment vertical="center" wrapText="1"/>
    </xf>
    <xf numFmtId="0" fontId="34" fillId="4" borderId="20" xfId="0" applyFont="1" applyFill="1" applyBorder="1" applyAlignment="1">
      <alignment horizontal="center" vertical="center"/>
    </xf>
    <xf numFmtId="0" fontId="42" fillId="4" borderId="8" xfId="0" applyFont="1" applyFill="1" applyBorder="1" applyAlignment="1">
      <alignment vertical="center"/>
    </xf>
    <xf numFmtId="0" fontId="35" fillId="3" borderId="1" xfId="0" applyFont="1" applyFill="1" applyBorder="1" applyAlignment="1">
      <alignment horizontal="center" vertical="center" wrapText="1"/>
    </xf>
    <xf numFmtId="0" fontId="13" fillId="4" borderId="4" xfId="0" applyFont="1" applyFill="1" applyBorder="1" applyAlignment="1">
      <alignment vertical="center"/>
    </xf>
    <xf numFmtId="1" fontId="36" fillId="4" borderId="8" xfId="0" applyNumberFormat="1" applyFont="1" applyFill="1" applyBorder="1" applyAlignment="1">
      <alignment horizontal="center" vertical="center" wrapText="1"/>
    </xf>
    <xf numFmtId="0" fontId="0" fillId="4" borderId="8" xfId="0" applyFill="1" applyBorder="1"/>
    <xf numFmtId="0" fontId="47" fillId="4" borderId="0" xfId="0" applyFont="1" applyFill="1" applyAlignment="1">
      <alignment vertical="center"/>
    </xf>
    <xf numFmtId="0" fontId="23" fillId="4" borderId="0" xfId="0" applyFont="1" applyFill="1" applyBorder="1" applyAlignment="1">
      <alignment vertical="center"/>
    </xf>
    <xf numFmtId="0" fontId="48" fillId="4" borderId="0" xfId="0" applyFont="1" applyFill="1" applyAlignment="1">
      <alignment vertical="center"/>
    </xf>
    <xf numFmtId="0" fontId="52" fillId="4" borderId="14" xfId="0" applyFont="1" applyFill="1" applyBorder="1" applyAlignment="1">
      <alignment horizontal="center" vertical="center"/>
    </xf>
    <xf numFmtId="0" fontId="53" fillId="4" borderId="0" xfId="0" applyFont="1" applyFill="1"/>
    <xf numFmtId="0" fontId="47" fillId="4" borderId="0" xfId="0" applyFont="1" applyFill="1"/>
    <xf numFmtId="0" fontId="35" fillId="4" borderId="8" xfId="0" applyFont="1" applyFill="1" applyBorder="1" applyAlignment="1">
      <alignment horizontal="center" vertical="center" wrapText="1"/>
    </xf>
    <xf numFmtId="0" fontId="43" fillId="4" borderId="8" xfId="0" applyFont="1" applyFill="1" applyBorder="1" applyAlignment="1">
      <alignment horizontal="center" vertical="center" wrapText="1"/>
    </xf>
    <xf numFmtId="0" fontId="34" fillId="8" borderId="8" xfId="0" applyFont="1" applyFill="1" applyBorder="1" applyAlignment="1">
      <alignment horizontal="center" vertical="center"/>
    </xf>
    <xf numFmtId="0" fontId="35" fillId="8" borderId="8" xfId="0" applyFont="1" applyFill="1" applyBorder="1" applyAlignment="1">
      <alignment horizontal="center" vertical="center" wrapText="1"/>
    </xf>
    <xf numFmtId="0" fontId="38" fillId="4" borderId="20" xfId="0" applyFont="1" applyFill="1" applyBorder="1" applyAlignment="1">
      <alignment horizontal="center"/>
    </xf>
    <xf numFmtId="0" fontId="33" fillId="4" borderId="0" xfId="0" applyFont="1" applyFill="1" applyBorder="1" applyAlignment="1">
      <alignment vertical="center"/>
    </xf>
    <xf numFmtId="0" fontId="51" fillId="4" borderId="3" xfId="0" applyFont="1" applyFill="1" applyBorder="1" applyAlignment="1">
      <alignment horizontal="center" vertical="center"/>
    </xf>
    <xf numFmtId="0" fontId="33" fillId="4" borderId="15" xfId="0" applyFont="1" applyFill="1" applyBorder="1" applyAlignment="1">
      <alignment vertical="center"/>
    </xf>
    <xf numFmtId="0" fontId="33" fillId="3" borderId="24" xfId="0" applyFont="1" applyFill="1" applyBorder="1" applyAlignment="1">
      <alignment horizontal="center" vertical="center" wrapText="1"/>
    </xf>
    <xf numFmtId="0" fontId="55"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32" fillId="4" borderId="8" xfId="0" applyNumberFormat="1" applyFont="1" applyFill="1" applyBorder="1" applyAlignment="1">
      <alignment horizontal="center" vertical="center"/>
    </xf>
    <xf numFmtId="1" fontId="32" fillId="2" borderId="8" xfId="0" applyNumberFormat="1" applyFont="1" applyFill="1" applyBorder="1" applyAlignment="1">
      <alignment horizontal="center" vertical="center"/>
    </xf>
    <xf numFmtId="1" fontId="26" fillId="4" borderId="0" xfId="0" applyNumberFormat="1" applyFont="1" applyFill="1" applyBorder="1" applyAlignment="1">
      <alignment horizontal="center" vertical="center" wrapText="1"/>
    </xf>
    <xf numFmtId="0" fontId="58" fillId="4" borderId="8" xfId="0" applyFont="1" applyFill="1" applyBorder="1" applyAlignment="1">
      <alignment horizontal="center" vertical="center"/>
    </xf>
    <xf numFmtId="1" fontId="58" fillId="4" borderId="8" xfId="0" applyNumberFormat="1" applyFont="1" applyFill="1" applyBorder="1" applyAlignment="1">
      <alignment horizontal="center" vertical="center"/>
    </xf>
    <xf numFmtId="1" fontId="58" fillId="2" borderId="8" xfId="0" applyNumberFormat="1" applyFont="1" applyFill="1" applyBorder="1" applyAlignment="1">
      <alignment horizontal="center" vertical="center"/>
    </xf>
    <xf numFmtId="0" fontId="59" fillId="4" borderId="8" xfId="0" applyFont="1" applyFill="1" applyBorder="1" applyAlignment="1">
      <alignment horizontal="center" vertical="center" wrapText="1"/>
    </xf>
    <xf numFmtId="1" fontId="0" fillId="4" borderId="0" xfId="0" applyNumberFormat="1" applyFill="1"/>
    <xf numFmtId="1" fontId="38" fillId="4" borderId="8" xfId="0" applyNumberFormat="1" applyFont="1" applyFill="1" applyBorder="1" applyAlignment="1">
      <alignment horizontal="center" vertical="center"/>
    </xf>
    <xf numFmtId="1" fontId="52" fillId="4" borderId="8" xfId="0" applyNumberFormat="1" applyFont="1" applyFill="1" applyBorder="1" applyAlignment="1">
      <alignment horizontal="center" vertical="center"/>
    </xf>
    <xf numFmtId="1" fontId="36" fillId="0" borderId="8" xfId="0" applyNumberFormat="1" applyFont="1" applyFill="1" applyBorder="1" applyAlignment="1">
      <alignment horizontal="center" vertical="center" wrapText="1"/>
    </xf>
    <xf numFmtId="1" fontId="59" fillId="0" borderId="8" xfId="0" applyNumberFormat="1" applyFont="1" applyFill="1" applyBorder="1" applyAlignment="1">
      <alignment horizontal="center" vertical="center" wrapText="1"/>
    </xf>
    <xf numFmtId="0" fontId="0" fillId="0" borderId="0" xfId="0" applyFill="1"/>
    <xf numFmtId="2" fontId="32" fillId="4" borderId="8" xfId="0" applyNumberFormat="1" applyFont="1" applyFill="1" applyBorder="1" applyAlignment="1">
      <alignment horizontal="center" vertical="center"/>
    </xf>
    <xf numFmtId="0" fontId="43" fillId="4" borderId="7" xfId="0" applyFont="1" applyFill="1" applyBorder="1" applyAlignment="1">
      <alignment horizontal="center" vertical="center" wrapText="1"/>
    </xf>
    <xf numFmtId="0" fontId="43" fillId="7" borderId="13" xfId="0" applyFont="1" applyFill="1" applyBorder="1" applyAlignment="1">
      <alignment vertical="center" wrapText="1"/>
    </xf>
    <xf numFmtId="0" fontId="0" fillId="7" borderId="1" xfId="0" applyFill="1" applyBorder="1"/>
    <xf numFmtId="0" fontId="0" fillId="7" borderId="25" xfId="0" applyFill="1" applyBorder="1"/>
    <xf numFmtId="0" fontId="15" fillId="7" borderId="17" xfId="0" applyFont="1" applyFill="1" applyBorder="1" applyAlignment="1">
      <alignment horizontal="center" vertical="center"/>
    </xf>
    <xf numFmtId="0" fontId="15" fillId="7" borderId="13" xfId="0" applyFont="1" applyFill="1" applyBorder="1" applyAlignment="1">
      <alignment horizontal="center" vertical="center"/>
    </xf>
    <xf numFmtId="0" fontId="28" fillId="7" borderId="17" xfId="0" applyFont="1" applyFill="1" applyBorder="1" applyAlignment="1">
      <alignment wrapText="1"/>
    </xf>
    <xf numFmtId="0" fontId="41" fillId="2" borderId="0" xfId="0" applyFont="1" applyFill="1" applyAlignment="1">
      <alignment vertical="center"/>
    </xf>
    <xf numFmtId="0" fontId="13" fillId="2" borderId="0" xfId="0" applyFont="1" applyFill="1" applyAlignment="1">
      <alignment vertical="center"/>
    </xf>
    <xf numFmtId="0" fontId="21" fillId="4" borderId="26" xfId="0" applyFont="1" applyFill="1" applyBorder="1" applyAlignment="1">
      <alignment horizontal="center" vertical="center"/>
    </xf>
    <xf numFmtId="0" fontId="22" fillId="4" borderId="6" xfId="0" applyFont="1" applyFill="1" applyBorder="1" applyAlignment="1">
      <alignment horizontal="center" vertical="center"/>
    </xf>
    <xf numFmtId="0" fontId="17" fillId="5" borderId="19" xfId="0" applyFont="1" applyFill="1" applyBorder="1" applyAlignment="1">
      <alignment horizontal="center" vertical="center"/>
    </xf>
    <xf numFmtId="0" fontId="16" fillId="5" borderId="26" xfId="0" applyFont="1" applyFill="1" applyBorder="1" applyAlignment="1">
      <alignment horizontal="center" vertical="center"/>
    </xf>
    <xf numFmtId="0" fontId="15" fillId="4" borderId="3" xfId="0" applyFont="1" applyFill="1" applyBorder="1" applyAlignment="1">
      <alignment horizontal="center" vertical="center"/>
    </xf>
    <xf numFmtId="0" fontId="21" fillId="4" borderId="6" xfId="0" applyFont="1" applyFill="1" applyBorder="1" applyAlignment="1">
      <alignment horizontal="center" vertical="center"/>
    </xf>
    <xf numFmtId="0" fontId="0" fillId="4" borderId="26" xfId="0" applyFill="1" applyBorder="1" applyAlignment="1">
      <alignment vertical="center"/>
    </xf>
    <xf numFmtId="0" fontId="26" fillId="7" borderId="17" xfId="0" applyFont="1" applyFill="1" applyBorder="1" applyAlignment="1">
      <alignment horizontal="center" vertical="center" wrapText="1"/>
    </xf>
    <xf numFmtId="0" fontId="56" fillId="4" borderId="0" xfId="0" applyFont="1" applyFill="1"/>
    <xf numFmtId="0" fontId="13"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7" fillId="4" borderId="0" xfId="0" applyFont="1" applyFill="1" applyBorder="1" applyAlignment="1">
      <alignment horizontal="right" vertical="center" wrapText="1"/>
    </xf>
    <xf numFmtId="0" fontId="37" fillId="4" borderId="4" xfId="0" applyFont="1" applyFill="1" applyBorder="1" applyAlignment="1">
      <alignment horizontal="right" vertical="center" wrapText="1"/>
    </xf>
    <xf numFmtId="0" fontId="61" fillId="4" borderId="0" xfId="0" applyFont="1" applyFill="1" applyBorder="1" applyAlignment="1">
      <alignment horizontal="left" vertical="center" wrapText="1"/>
    </xf>
    <xf numFmtId="2" fontId="52" fillId="4" borderId="8" xfId="0" applyNumberFormat="1" applyFont="1" applyFill="1" applyBorder="1" applyAlignment="1">
      <alignment horizontal="center" vertical="center"/>
    </xf>
    <xf numFmtId="1" fontId="52" fillId="4" borderId="8" xfId="0" applyNumberFormat="1" applyFont="1" applyFill="1" applyBorder="1" applyAlignment="1">
      <alignment horizontal="center" vertical="center" wrapText="1"/>
    </xf>
    <xf numFmtId="2" fontId="53" fillId="4" borderId="8" xfId="0" applyNumberFormat="1" applyFont="1" applyFill="1" applyBorder="1" applyAlignment="1">
      <alignment horizontal="center" vertical="center"/>
    </xf>
    <xf numFmtId="0" fontId="60" fillId="4" borderId="0" xfId="0" applyFont="1" applyFill="1" applyBorder="1" applyAlignment="1">
      <alignment horizontal="left"/>
    </xf>
    <xf numFmtId="2" fontId="53" fillId="4" borderId="20" xfId="0" applyNumberFormat="1" applyFont="1" applyFill="1" applyBorder="1" applyAlignment="1">
      <alignment horizontal="center" vertical="center"/>
    </xf>
    <xf numFmtId="0" fontId="32" fillId="4" borderId="8" xfId="0" applyFont="1" applyFill="1" applyBorder="1" applyAlignment="1">
      <alignment horizontal="left" vertical="center"/>
    </xf>
    <xf numFmtId="0" fontId="32" fillId="4" borderId="20" xfId="0" applyFont="1" applyFill="1" applyBorder="1" applyAlignment="1">
      <alignment horizontal="left" vertical="center"/>
    </xf>
    <xf numFmtId="0" fontId="32" fillId="4" borderId="7" xfId="0" applyFont="1" applyFill="1" applyBorder="1" applyAlignment="1">
      <alignment horizontal="left" vertical="center"/>
    </xf>
    <xf numFmtId="2" fontId="53" fillId="4" borderId="7" xfId="0" applyNumberFormat="1" applyFont="1" applyFill="1" applyBorder="1" applyAlignment="1">
      <alignment horizontal="center" vertical="center"/>
    </xf>
    <xf numFmtId="0" fontId="19" fillId="4" borderId="27" xfId="0" applyFont="1" applyFill="1" applyBorder="1" applyAlignment="1">
      <alignment horizontal="left" vertical="center"/>
    </xf>
    <xf numFmtId="0" fontId="19" fillId="4" borderId="22" xfId="0" applyFont="1" applyFill="1" applyBorder="1" applyAlignment="1">
      <alignment horizontal="left" vertical="center"/>
    </xf>
    <xf numFmtId="2" fontId="37" fillId="4" borderId="8" xfId="0" applyNumberFormat="1" applyFont="1" applyFill="1" applyBorder="1" applyAlignment="1">
      <alignment horizontal="center" vertical="center"/>
    </xf>
    <xf numFmtId="0" fontId="38" fillId="4" borderId="8" xfId="0" applyFont="1" applyFill="1" applyBorder="1" applyAlignment="1">
      <alignment horizontal="center" vertical="center"/>
    </xf>
    <xf numFmtId="0" fontId="34" fillId="4" borderId="8" xfId="0" applyFont="1" applyFill="1" applyBorder="1" applyAlignment="1">
      <alignment horizontal="center" vertical="center"/>
    </xf>
    <xf numFmtId="1" fontId="62" fillId="4" borderId="0" xfId="0" applyNumberFormat="1" applyFont="1" applyFill="1" applyAlignment="1">
      <alignment horizontal="left"/>
    </xf>
    <xf numFmtId="9" fontId="32" fillId="4" borderId="8" xfId="20" applyFont="1" applyFill="1" applyBorder="1" applyAlignment="1">
      <alignment horizontal="center" vertical="center"/>
    </xf>
    <xf numFmtId="0" fontId="18" fillId="3" borderId="8" xfId="0" applyFont="1" applyFill="1" applyBorder="1" applyAlignment="1">
      <alignment horizontal="center" vertical="center" wrapText="1"/>
    </xf>
    <xf numFmtId="0" fontId="15" fillId="4" borderId="0" xfId="0" applyFont="1" applyFill="1" applyBorder="1" applyAlignment="1">
      <alignment horizontal="left" vertical="center"/>
    </xf>
    <xf numFmtId="0" fontId="15" fillId="4" borderId="12" xfId="0" applyFont="1" applyFill="1" applyBorder="1" applyAlignment="1">
      <alignment vertical="center"/>
    </xf>
    <xf numFmtId="0" fontId="13" fillId="4" borderId="10" xfId="0" applyFont="1" applyFill="1" applyBorder="1" applyAlignment="1">
      <alignment vertical="center"/>
    </xf>
    <xf numFmtId="0" fontId="13" fillId="8" borderId="8" xfId="0" applyFont="1" applyFill="1" applyBorder="1" applyAlignment="1">
      <alignment horizontal="center" vertical="center"/>
    </xf>
    <xf numFmtId="0" fontId="15" fillId="8" borderId="8" xfId="0" applyFont="1" applyFill="1" applyBorder="1" applyAlignment="1">
      <alignment horizontal="center" vertical="center" wrapText="1"/>
    </xf>
    <xf numFmtId="0" fontId="65" fillId="4" borderId="8" xfId="0" applyFont="1" applyFill="1" applyBorder="1"/>
    <xf numFmtId="0" fontId="65" fillId="4" borderId="8" xfId="0" applyFont="1" applyFill="1" applyBorder="1" applyAlignment="1">
      <alignment vertical="center"/>
    </xf>
    <xf numFmtId="0" fontId="65" fillId="0" borderId="8" xfId="0" applyFont="1" applyBorder="1" applyAlignment="1">
      <alignment vertical="center"/>
    </xf>
    <xf numFmtId="0" fontId="0" fillId="4" borderId="0" xfId="0" applyFill="1" applyAlignment="1">
      <alignment horizontal="left"/>
    </xf>
    <xf numFmtId="0" fontId="53" fillId="4" borderId="0" xfId="0" applyFont="1" applyFill="1" applyAlignment="1">
      <alignment horizontal="left"/>
    </xf>
    <xf numFmtId="0" fontId="38" fillId="4" borderId="14" xfId="0" applyFont="1" applyFill="1" applyBorder="1" applyAlignment="1">
      <alignment horizontal="center"/>
    </xf>
    <xf numFmtId="1" fontId="52" fillId="4" borderId="27" xfId="0" applyNumberFormat="1" applyFont="1" applyFill="1" applyBorder="1" applyAlignment="1">
      <alignment horizontal="center" vertical="center"/>
    </xf>
    <xf numFmtId="0" fontId="34" fillId="4" borderId="0" xfId="0" applyFont="1" applyFill="1" applyBorder="1" applyAlignment="1">
      <alignment horizontal="center" vertical="center"/>
    </xf>
    <xf numFmtId="0" fontId="52" fillId="4" borderId="0" xfId="0" applyFont="1" applyFill="1" applyBorder="1" applyAlignment="1">
      <alignment horizontal="center" vertical="center"/>
    </xf>
    <xf numFmtId="0" fontId="53" fillId="4" borderId="0" xfId="0" applyFont="1" applyFill="1" applyBorder="1"/>
    <xf numFmtId="0" fontId="38" fillId="4" borderId="31" xfId="0" applyFont="1" applyFill="1" applyBorder="1" applyAlignment="1">
      <alignment horizontal="center"/>
    </xf>
    <xf numFmtId="0" fontId="0" fillId="7" borderId="14" xfId="0" applyFill="1" applyBorder="1"/>
    <xf numFmtId="49" fontId="35" fillId="3" borderId="30" xfId="0" applyNumberFormat="1" applyFont="1" applyFill="1" applyBorder="1" applyAlignment="1">
      <alignment vertical="center" wrapText="1"/>
    </xf>
    <xf numFmtId="49" fontId="35" fillId="3" borderId="4" xfId="0" applyNumberFormat="1" applyFont="1" applyFill="1" applyBorder="1" applyAlignment="1">
      <alignment vertical="center" wrapText="1"/>
    </xf>
    <xf numFmtId="0" fontId="34" fillId="8" borderId="7" xfId="0" applyFont="1" applyFill="1" applyBorder="1" applyAlignment="1">
      <alignment horizontal="center" vertical="center"/>
    </xf>
    <xf numFmtId="0" fontId="34" fillId="8" borderId="8" xfId="0" applyFont="1" applyFill="1" applyBorder="1" applyAlignment="1">
      <alignment horizontal="center" vertical="center" wrapText="1"/>
    </xf>
    <xf numFmtId="0" fontId="53" fillId="8" borderId="20" xfId="0" applyFont="1" applyFill="1" applyBorder="1" applyAlignment="1">
      <alignment vertical="center"/>
    </xf>
    <xf numFmtId="0" fontId="40" fillId="4" borderId="0" xfId="0" applyFont="1" applyFill="1" applyBorder="1" applyAlignment="1">
      <alignment horizontal="center" vertical="center"/>
    </xf>
    <xf numFmtId="0" fontId="31" fillId="4" borderId="0" xfId="0" applyFont="1" applyFill="1" applyBorder="1" applyAlignment="1">
      <alignment vertical="center"/>
    </xf>
    <xf numFmtId="0" fontId="15" fillId="4" borderId="0" xfId="0" applyFont="1" applyFill="1" applyBorder="1" applyAlignment="1">
      <alignment vertical="center"/>
    </xf>
    <xf numFmtId="0" fontId="16"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8" fillId="3" borderId="9" xfId="0" applyFont="1" applyFill="1" applyBorder="1" applyAlignment="1">
      <alignment horizontal="center" vertical="center" wrapText="1"/>
    </xf>
    <xf numFmtId="0" fontId="33"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3" fillId="8" borderId="12" xfId="0" applyFont="1" applyFill="1" applyBorder="1" applyAlignment="1">
      <alignment horizontal="center" vertical="center"/>
    </xf>
    <xf numFmtId="0" fontId="34" fillId="4" borderId="8" xfId="0" applyFont="1" applyFill="1" applyBorder="1"/>
    <xf numFmtId="0" fontId="34" fillId="4" borderId="12" xfId="0" applyFont="1" applyFill="1" applyBorder="1"/>
    <xf numFmtId="0" fontId="13" fillId="8" borderId="12" xfId="0" applyFont="1" applyFill="1" applyBorder="1" applyAlignment="1">
      <alignment horizontal="center" vertical="center"/>
    </xf>
    <xf numFmtId="49" fontId="33" fillId="4" borderId="10" xfId="0" applyNumberFormat="1" applyFont="1" applyFill="1" applyBorder="1" applyAlignment="1">
      <alignment vertical="center"/>
    </xf>
    <xf numFmtId="49" fontId="33" fillId="4" borderId="12" xfId="0" applyNumberFormat="1" applyFont="1" applyFill="1" applyBorder="1" applyAlignment="1">
      <alignment vertical="center"/>
    </xf>
    <xf numFmtId="49" fontId="33" fillId="4" borderId="8" xfId="0" applyNumberFormat="1" applyFont="1" applyFill="1" applyBorder="1" applyAlignment="1">
      <alignment vertical="center"/>
    </xf>
    <xf numFmtId="49" fontId="33" fillId="4" borderId="12" xfId="0" applyNumberFormat="1" applyFont="1" applyFill="1" applyBorder="1" applyAlignment="1">
      <alignment vertical="center" wrapText="1"/>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wrapText="1"/>
    </xf>
    <xf numFmtId="0" fontId="53" fillId="4" borderId="20" xfId="0" applyFont="1" applyFill="1" applyBorder="1" applyAlignment="1">
      <alignment vertical="center"/>
    </xf>
    <xf numFmtId="0" fontId="33" fillId="4" borderId="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16"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3" fillId="4" borderId="12" xfId="0" applyFont="1" applyFill="1" applyBorder="1" applyAlignment="1">
      <alignment horizontal="center" vertical="center"/>
    </xf>
    <xf numFmtId="2" fontId="38" fillId="4" borderId="22" xfId="0" applyNumberFormat="1" applyFont="1" applyFill="1" applyBorder="1" applyAlignment="1">
      <alignment horizontal="center"/>
    </xf>
    <xf numFmtId="2" fontId="35" fillId="4" borderId="22" xfId="0" applyNumberFormat="1" applyFont="1" applyFill="1" applyBorder="1" applyAlignment="1">
      <alignment horizontal="center"/>
    </xf>
    <xf numFmtId="1" fontId="38" fillId="4" borderId="27" xfId="0" applyNumberFormat="1" applyFont="1" applyFill="1" applyBorder="1" applyAlignment="1">
      <alignment horizontal="center" vertical="center"/>
    </xf>
    <xf numFmtId="1" fontId="35" fillId="4" borderId="27" xfId="0" applyNumberFormat="1" applyFont="1" applyFill="1" applyBorder="1" applyAlignment="1">
      <alignment horizontal="center" vertical="center"/>
    </xf>
    <xf numFmtId="0" fontId="18" fillId="4"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3" fillId="4" borderId="8" xfId="0" applyFont="1" applyFill="1" applyBorder="1" applyAlignment="1">
      <alignment horizontal="center" vertical="center"/>
    </xf>
    <xf numFmtId="0" fontId="64" fillId="4" borderId="8" xfId="0" applyFont="1" applyFill="1" applyBorder="1" applyAlignment="1">
      <alignment horizontal="center" vertical="center"/>
    </xf>
    <xf numFmtId="0" fontId="67" fillId="0" borderId="8" xfId="0" applyFont="1" applyBorder="1" applyAlignment="1">
      <alignment horizontal="center" vertical="center" wrapText="1"/>
    </xf>
    <xf numFmtId="0" fontId="33" fillId="4" borderId="9" xfId="0" applyFont="1" applyFill="1" applyBorder="1" applyAlignment="1">
      <alignment horizontal="center" vertical="center" wrapText="1"/>
    </xf>
    <xf numFmtId="0" fontId="18" fillId="4" borderId="8" xfId="0" applyFont="1" applyFill="1" applyBorder="1" applyAlignment="1">
      <alignment horizontal="center" wrapText="1"/>
    </xf>
    <xf numFmtId="0" fontId="67" fillId="0" borderId="12" xfId="0" applyFont="1" applyBorder="1" applyAlignment="1">
      <alignment horizontal="center" vertical="center" wrapText="1"/>
    </xf>
    <xf numFmtId="0" fontId="67" fillId="0" borderId="7" xfId="0" applyFont="1" applyBorder="1" applyAlignment="1">
      <alignment horizontal="center" vertical="center" wrapText="1"/>
    </xf>
    <xf numFmtId="0" fontId="26" fillId="7" borderId="1" xfId="0" applyFont="1" applyFill="1" applyBorder="1" applyAlignment="1">
      <alignment horizontal="center" vertical="center" wrapText="1"/>
    </xf>
    <xf numFmtId="0" fontId="40" fillId="4" borderId="0" xfId="0" applyFont="1" applyFill="1" applyAlignment="1">
      <alignment horizontal="center" vertical="center"/>
    </xf>
    <xf numFmtId="0" fontId="11" fillId="4" borderId="8" xfId="0" applyFont="1" applyFill="1" applyBorder="1" applyAlignment="1">
      <alignment horizontal="center" vertical="center" wrapText="1"/>
    </xf>
    <xf numFmtId="0" fontId="11" fillId="4" borderId="0" xfId="0" applyFont="1" applyFill="1"/>
    <xf numFmtId="0" fontId="11" fillId="4" borderId="0" xfId="0" applyFont="1" applyFill="1" applyBorder="1"/>
    <xf numFmtId="0" fontId="11" fillId="4" borderId="0" xfId="0" applyFont="1" applyFill="1" applyAlignment="1">
      <alignment vertical="center"/>
    </xf>
    <xf numFmtId="0" fontId="26" fillId="4" borderId="0" xfId="21" applyFont="1" applyFill="1"/>
    <xf numFmtId="0" fontId="47" fillId="4" borderId="0" xfId="21" applyFont="1" applyFill="1"/>
    <xf numFmtId="0" fontId="11" fillId="4" borderId="0" xfId="21" applyFill="1"/>
    <xf numFmtId="1" fontId="35" fillId="4" borderId="8" xfId="0" applyNumberFormat="1" applyFont="1" applyFill="1" applyBorder="1" applyAlignment="1">
      <alignment horizontal="center" vertical="center" wrapText="1"/>
    </xf>
    <xf numFmtId="0" fontId="34" fillId="5" borderId="7" xfId="0" applyFont="1" applyFill="1" applyBorder="1" applyAlignment="1">
      <alignment horizontal="center" vertical="center"/>
    </xf>
    <xf numFmtId="0" fontId="34" fillId="5" borderId="8" xfId="0" applyFont="1" applyFill="1" applyBorder="1" applyAlignment="1">
      <alignment horizontal="center" vertical="center" wrapText="1"/>
    </xf>
    <xf numFmtId="0" fontId="53" fillId="5" borderId="20" xfId="0" applyFont="1" applyFill="1" applyBorder="1" applyAlignment="1">
      <alignment vertical="center"/>
    </xf>
    <xf numFmtId="0" fontId="33" fillId="5" borderId="8" xfId="0" applyFont="1" applyFill="1" applyBorder="1" applyAlignment="1">
      <alignment horizontal="center" vertical="center"/>
    </xf>
    <xf numFmtId="0" fontId="33" fillId="5" borderId="8" xfId="0" applyFont="1" applyFill="1" applyBorder="1" applyAlignment="1">
      <alignment horizontal="center" vertical="center" wrapText="1"/>
    </xf>
    <xf numFmtId="0" fontId="33" fillId="5" borderId="12" xfId="0" applyFont="1" applyFill="1" applyBorder="1" applyAlignment="1">
      <alignment horizontal="center" vertical="center"/>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xf>
    <xf numFmtId="0" fontId="33" fillId="5" borderId="16" xfId="0" applyFont="1" applyFill="1" applyBorder="1" applyAlignment="1">
      <alignment horizontal="center" vertical="center" wrapText="1"/>
    </xf>
    <xf numFmtId="0" fontId="33" fillId="5" borderId="10" xfId="0" applyFont="1" applyFill="1" applyBorder="1" applyAlignment="1">
      <alignment horizontal="center" vertical="center"/>
    </xf>
    <xf numFmtId="0" fontId="26" fillId="7" borderId="1" xfId="0" applyFont="1" applyFill="1" applyBorder="1" applyAlignment="1">
      <alignment horizontal="center" vertical="center" wrapText="1"/>
    </xf>
    <xf numFmtId="0" fontId="40" fillId="4" borderId="0" xfId="0" applyFont="1" applyFill="1" applyAlignment="1">
      <alignment horizontal="center" vertical="center"/>
    </xf>
    <xf numFmtId="1" fontId="36" fillId="4" borderId="8" xfId="0" applyNumberFormat="1" applyFont="1" applyFill="1" applyBorder="1" applyAlignment="1">
      <alignment horizontal="center" vertical="center"/>
    </xf>
    <xf numFmtId="0" fontId="26" fillId="7" borderId="1" xfId="0" applyFont="1" applyFill="1" applyBorder="1" applyAlignment="1">
      <alignment horizontal="center" vertical="center" wrapText="1"/>
    </xf>
    <xf numFmtId="0" fontId="40" fillId="4" borderId="0" xfId="0" applyFont="1" applyFill="1" applyAlignment="1">
      <alignment horizontal="center" vertical="center"/>
    </xf>
    <xf numFmtId="1" fontId="72" fillId="4" borderId="0" xfId="0" applyNumberFormat="1" applyFont="1" applyFill="1"/>
    <xf numFmtId="1" fontId="32" fillId="4" borderId="8" xfId="22" applyNumberFormat="1" applyFont="1" applyFill="1" applyBorder="1" applyAlignment="1">
      <alignment horizontal="center" vertical="center"/>
    </xf>
    <xf numFmtId="0" fontId="34" fillId="5" borderId="20" xfId="0" applyFont="1" applyFill="1" applyBorder="1" applyAlignment="1">
      <alignment horizontal="center" vertical="center"/>
    </xf>
    <xf numFmtId="0" fontId="26" fillId="7" borderId="1" xfId="0" applyFont="1" applyFill="1" applyBorder="1" applyAlignment="1">
      <alignment horizontal="center" vertical="center" wrapText="1"/>
    </xf>
    <xf numFmtId="0" fontId="34" fillId="8" borderId="20" xfId="0" applyFont="1" applyFill="1" applyBorder="1" applyAlignment="1">
      <alignment horizontal="center" vertical="center"/>
    </xf>
    <xf numFmtId="0" fontId="33" fillId="8" borderId="20" xfId="0" applyFont="1" applyFill="1" applyBorder="1" applyAlignment="1">
      <alignment horizontal="center" vertical="center"/>
    </xf>
    <xf numFmtId="0" fontId="59" fillId="4" borderId="8" xfId="0" applyFont="1" applyFill="1" applyBorder="1" applyAlignment="1">
      <alignment horizontal="center" vertical="center"/>
    </xf>
    <xf numFmtId="0" fontId="36" fillId="4" borderId="8" xfId="0" applyFont="1" applyFill="1" applyBorder="1" applyAlignment="1">
      <alignment horizontal="center" vertical="center"/>
    </xf>
    <xf numFmtId="0" fontId="10" fillId="0" borderId="8" xfId="0" applyFont="1" applyBorder="1" applyAlignment="1">
      <alignment horizontal="center" vertical="center" wrapText="1"/>
    </xf>
    <xf numFmtId="0" fontId="10" fillId="4" borderId="8" xfId="0" applyFont="1" applyFill="1" applyBorder="1" applyAlignment="1">
      <alignment horizontal="center" vertical="center" wrapText="1"/>
    </xf>
    <xf numFmtId="0" fontId="10" fillId="4" borderId="8" xfId="0" applyFont="1" applyFill="1" applyBorder="1" applyAlignment="1">
      <alignment horizontal="center" vertical="center"/>
    </xf>
    <xf numFmtId="0" fontId="15" fillId="4" borderId="8" xfId="0" applyFont="1" applyFill="1" applyBorder="1" applyAlignment="1">
      <alignment horizontal="center" vertical="center"/>
    </xf>
    <xf numFmtId="0" fontId="20" fillId="4" borderId="0" xfId="0" applyFont="1" applyFill="1" applyBorder="1" applyAlignment="1">
      <alignment horizontal="center" vertical="center"/>
    </xf>
    <xf numFmtId="0" fontId="0" fillId="4" borderId="0" xfId="0" applyFill="1" applyAlignment="1">
      <alignment horizontal="center"/>
    </xf>
    <xf numFmtId="0" fontId="31" fillId="4" borderId="0" xfId="0" applyFont="1" applyFill="1" applyBorder="1" applyAlignment="1">
      <alignment horizontal="center" vertical="center"/>
    </xf>
    <xf numFmtId="0" fontId="20" fillId="4" borderId="0" xfId="0" applyFont="1" applyFill="1" applyAlignment="1">
      <alignment horizontal="center" vertical="center"/>
    </xf>
    <xf numFmtId="0" fontId="10" fillId="4" borderId="8" xfId="0" applyFont="1" applyFill="1" applyBorder="1" applyAlignment="1">
      <alignment horizontal="center"/>
    </xf>
    <xf numFmtId="0" fontId="9" fillId="4"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7" fillId="4" borderId="12" xfId="0" applyFont="1" applyFill="1" applyBorder="1" applyAlignment="1">
      <alignment horizontal="center" vertical="center"/>
    </xf>
    <xf numFmtId="49" fontId="33" fillId="4" borderId="18" xfId="0" applyNumberFormat="1" applyFont="1" applyFill="1" applyBorder="1" applyAlignment="1">
      <alignment vertical="center"/>
    </xf>
    <xf numFmtId="0" fontId="33" fillId="5" borderId="7"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15" fillId="4" borderId="9" xfId="0" applyFont="1" applyFill="1" applyBorder="1" applyAlignment="1">
      <alignment vertical="center" wrapText="1"/>
    </xf>
    <xf numFmtId="0" fontId="18" fillId="3" borderId="9" xfId="0" applyFont="1" applyFill="1" applyBorder="1" applyAlignment="1">
      <alignment horizontal="center" vertical="center"/>
    </xf>
    <xf numFmtId="0" fontId="6"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4" borderId="8" xfId="0" applyFont="1" applyFill="1" applyBorder="1" applyAlignment="1">
      <alignment horizontal="center" vertical="center" wrapText="1"/>
    </xf>
    <xf numFmtId="0" fontId="73" fillId="4" borderId="8" xfId="0" applyFont="1" applyFill="1" applyBorder="1" applyAlignment="1">
      <alignment horizontal="center" vertical="center" wrapText="1"/>
    </xf>
    <xf numFmtId="0" fontId="66" fillId="5" borderId="7" xfId="0" applyFont="1" applyFill="1" applyBorder="1" applyAlignment="1">
      <alignment horizontal="center" vertical="center"/>
    </xf>
    <xf numFmtId="0" fontId="66" fillId="5" borderId="8" xfId="0" applyFont="1" applyFill="1" applyBorder="1" applyAlignment="1">
      <alignment horizontal="center" vertical="center" wrapText="1"/>
    </xf>
    <xf numFmtId="0" fontId="5" fillId="4" borderId="8" xfId="0" applyFont="1" applyFill="1" applyBorder="1" applyAlignment="1">
      <alignment horizontal="center"/>
    </xf>
    <xf numFmtId="0" fontId="33" fillId="4" borderId="10" xfId="0" applyFont="1" applyFill="1" applyBorder="1" applyAlignment="1">
      <alignment vertical="center"/>
    </xf>
    <xf numFmtId="0" fontId="4" fillId="4"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76" fillId="4" borderId="8" xfId="0" applyFont="1" applyFill="1" applyBorder="1" applyAlignment="1">
      <alignment horizontal="center" vertical="center"/>
    </xf>
    <xf numFmtId="0" fontId="18" fillId="3" borderId="12"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67" fillId="0" borderId="7"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0" fillId="4" borderId="0" xfId="0" applyFill="1" applyAlignment="1">
      <alignment horizontal="left" wrapText="1"/>
    </xf>
    <xf numFmtId="0" fontId="2"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4" borderId="0" xfId="0" applyFont="1" applyFill="1" applyBorder="1" applyAlignment="1">
      <alignment vertical="center"/>
    </xf>
    <xf numFmtId="0" fontId="2" fillId="4" borderId="0" xfId="0" applyFont="1" applyFill="1"/>
    <xf numFmtId="0" fontId="2" fillId="4" borderId="6" xfId="0" applyFont="1" applyFill="1" applyBorder="1" applyAlignment="1">
      <alignment vertical="center"/>
    </xf>
    <xf numFmtId="0" fontId="2" fillId="4" borderId="0" xfId="0" applyFont="1" applyFill="1" applyBorder="1" applyAlignment="1">
      <alignment vertical="center" wrapText="1"/>
    </xf>
    <xf numFmtId="0" fontId="2" fillId="4" borderId="0" xfId="0" applyFont="1" applyFill="1" applyBorder="1"/>
    <xf numFmtId="0" fontId="77" fillId="4" borderId="0" xfId="0" applyFont="1" applyFill="1" applyBorder="1" applyAlignment="1">
      <alignment horizontal="center" vertical="center"/>
    </xf>
    <xf numFmtId="0" fontId="33" fillId="4" borderId="10" xfId="0" applyFont="1" applyFill="1" applyBorder="1" applyAlignment="1">
      <alignment vertical="center" wrapText="1"/>
    </xf>
    <xf numFmtId="0" fontId="15" fillId="4" borderId="10" xfId="0" applyFont="1" applyFill="1" applyBorder="1" applyAlignment="1">
      <alignment vertical="center"/>
    </xf>
    <xf numFmtId="0" fontId="15" fillId="8" borderId="8" xfId="0" applyFont="1" applyFill="1" applyBorder="1" applyAlignment="1">
      <alignment horizontal="center" vertical="center"/>
    </xf>
    <xf numFmtId="0" fontId="18" fillId="0"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0" xfId="0" applyFont="1" applyFill="1" applyAlignment="1">
      <alignment vertical="center"/>
    </xf>
    <xf numFmtId="0" fontId="64" fillId="4" borderId="8" xfId="0" applyFont="1" applyFill="1" applyBorder="1"/>
    <xf numFmtId="0" fontId="78" fillId="4" borderId="0" xfId="0" applyFont="1" applyFill="1" applyBorder="1" applyAlignment="1">
      <alignment vertical="center"/>
    </xf>
    <xf numFmtId="0" fontId="67" fillId="4" borderId="0" xfId="0" applyFont="1" applyFill="1"/>
    <xf numFmtId="0" fontId="78" fillId="4" borderId="0" xfId="0" applyFont="1" applyFill="1" applyAlignment="1">
      <alignment vertical="center"/>
    </xf>
    <xf numFmtId="0" fontId="77" fillId="4" borderId="0" xfId="0" applyFont="1" applyFill="1" applyBorder="1" applyAlignment="1">
      <alignment horizontal="center" vertical="top" wrapText="1"/>
    </xf>
    <xf numFmtId="0" fontId="79" fillId="4" borderId="0" xfId="0" applyFont="1" applyFill="1" applyBorder="1" applyAlignment="1">
      <alignment horizontal="center" vertical="center"/>
    </xf>
    <xf numFmtId="0" fontId="67" fillId="0" borderId="0" xfId="0" applyFont="1"/>
    <xf numFmtId="0" fontId="33" fillId="4" borderId="0" xfId="0" applyFont="1" applyFill="1" applyBorder="1" applyAlignment="1">
      <alignment horizontal="center" vertical="center"/>
    </xf>
    <xf numFmtId="0" fontId="67" fillId="4" borderId="0" xfId="0" applyFont="1" applyFill="1" applyBorder="1" applyAlignment="1">
      <alignment vertical="center"/>
    </xf>
    <xf numFmtId="0" fontId="74" fillId="4" borderId="0" xfId="0" applyFont="1" applyFill="1" applyAlignment="1">
      <alignment horizontal="left" vertical="center"/>
    </xf>
    <xf numFmtId="0" fontId="46" fillId="2" borderId="0" xfId="0" applyFont="1" applyFill="1" applyAlignment="1">
      <alignment vertical="center"/>
    </xf>
    <xf numFmtId="0" fontId="67" fillId="0" borderId="32" xfId="0" applyFont="1" applyBorder="1" applyAlignment="1">
      <alignment vertical="center" wrapText="1"/>
    </xf>
    <xf numFmtId="0" fontId="5" fillId="4" borderId="12" xfId="0" applyFont="1" applyFill="1" applyBorder="1" applyAlignment="1">
      <alignment vertical="center" wrapText="1"/>
    </xf>
    <xf numFmtId="0" fontId="40" fillId="4" borderId="0" xfId="0" applyFont="1" applyFill="1" applyAlignment="1">
      <alignment horizontal="center" vertical="center"/>
    </xf>
    <xf numFmtId="0" fontId="26" fillId="7" borderId="1" xfId="0" applyFont="1" applyFill="1" applyBorder="1" applyAlignment="1">
      <alignment horizontal="center" vertical="center" wrapText="1"/>
    </xf>
    <xf numFmtId="0" fontId="18" fillId="3" borderId="7" xfId="0" applyFont="1" applyFill="1" applyBorder="1" applyAlignment="1">
      <alignment horizontal="center" vertical="center"/>
    </xf>
    <xf numFmtId="164" fontId="36" fillId="4" borderId="8" xfId="0" applyNumberFormat="1" applyFont="1" applyFill="1" applyBorder="1" applyAlignment="1">
      <alignment horizontal="center" vertical="center" wrapText="1"/>
    </xf>
    <xf numFmtId="164" fontId="52" fillId="4" borderId="27" xfId="0" applyNumberFormat="1" applyFont="1" applyFill="1" applyBorder="1" applyAlignment="1">
      <alignment horizontal="center" vertical="center"/>
    </xf>
    <xf numFmtId="0" fontId="1" fillId="4"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4" borderId="0" xfId="0" applyFont="1" applyFill="1"/>
    <xf numFmtId="0" fontId="1" fillId="4" borderId="0" xfId="0" applyFont="1" applyFill="1" applyBorder="1"/>
    <xf numFmtId="0" fontId="1" fillId="4" borderId="0" xfId="0" applyFont="1" applyFill="1" applyAlignment="1">
      <alignment vertical="center"/>
    </xf>
    <xf numFmtId="0" fontId="1" fillId="4" borderId="8" xfId="0" applyFont="1" applyFill="1" applyBorder="1" applyAlignment="1">
      <alignment horizontal="center" vertical="center"/>
    </xf>
    <xf numFmtId="0" fontId="1" fillId="4" borderId="12" xfId="0" applyFont="1" applyFill="1" applyBorder="1" applyAlignment="1">
      <alignment horizontal="center" vertical="center"/>
    </xf>
    <xf numFmtId="0" fontId="37" fillId="4" borderId="0" xfId="0" applyFont="1" applyFill="1" applyBorder="1" applyAlignment="1">
      <alignment horizontal="center" vertical="center" wrapText="1"/>
    </xf>
    <xf numFmtId="0" fontId="0" fillId="10" borderId="8" xfId="0" applyFill="1" applyBorder="1" applyAlignment="1">
      <alignment horizontal="center" vertical="center"/>
    </xf>
    <xf numFmtId="0" fontId="0" fillId="11" borderId="8" xfId="0" applyFill="1" applyBorder="1" applyAlignment="1">
      <alignment horizontal="center" vertical="center"/>
    </xf>
    <xf numFmtId="0" fontId="38" fillId="4" borderId="0" xfId="0" applyFont="1" applyFill="1" applyBorder="1" applyAlignment="1">
      <alignment horizontal="center" vertical="center"/>
    </xf>
    <xf numFmtId="1" fontId="32" fillId="4" borderId="0" xfId="0" applyNumberFormat="1" applyFont="1" applyFill="1" applyBorder="1" applyAlignment="1">
      <alignment horizontal="center" vertical="center"/>
    </xf>
    <xf numFmtId="0" fontId="0" fillId="4" borderId="0" xfId="0" applyFill="1" applyBorder="1"/>
    <xf numFmtId="0" fontId="18" fillId="12" borderId="10" xfId="0" applyFont="1" applyFill="1" applyBorder="1" applyAlignment="1">
      <alignment horizontal="center" vertical="center"/>
    </xf>
    <xf numFmtId="0" fontId="37" fillId="4" borderId="0" xfId="0" applyFont="1" applyFill="1" applyBorder="1" applyAlignment="1">
      <alignment horizontal="left" vertical="center" wrapText="1"/>
    </xf>
    <xf numFmtId="0" fontId="27" fillId="4" borderId="8" xfId="0" applyFont="1" applyFill="1" applyBorder="1" applyAlignment="1">
      <alignment horizontal="center" vertical="center"/>
    </xf>
    <xf numFmtId="0" fontId="27" fillId="4" borderId="8" xfId="0" applyFont="1" applyFill="1" applyBorder="1" applyAlignment="1">
      <alignment horizontal="center" vertical="center" wrapText="1"/>
    </xf>
    <xf numFmtId="1" fontId="0" fillId="0" borderId="0" xfId="0" applyNumberFormat="1" applyFill="1"/>
    <xf numFmtId="1" fontId="36" fillId="4" borderId="8" xfId="20" applyNumberFormat="1"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0" xfId="0" applyFont="1" applyFill="1" applyBorder="1" applyAlignment="1">
      <alignment horizontal="center" vertical="center"/>
    </xf>
    <xf numFmtId="0" fontId="35" fillId="3" borderId="28"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68" fillId="4" borderId="29" xfId="0" applyFont="1" applyFill="1" applyBorder="1" applyAlignment="1">
      <alignment horizontal="center" vertical="center"/>
    </xf>
    <xf numFmtId="0" fontId="68" fillId="4" borderId="32" xfId="0" applyFont="1" applyFill="1" applyBorder="1" applyAlignment="1">
      <alignment horizontal="center" vertical="center"/>
    </xf>
    <xf numFmtId="0" fontId="68" fillId="4" borderId="27" xfId="0" applyFont="1" applyFill="1" applyBorder="1" applyAlignment="1">
      <alignment horizontal="center" vertical="center"/>
    </xf>
    <xf numFmtId="49" fontId="35" fillId="3" borderId="30" xfId="0" applyNumberFormat="1" applyFont="1" applyFill="1" applyBorder="1" applyAlignment="1">
      <alignment horizontal="center" vertical="center" wrapText="1"/>
    </xf>
    <xf numFmtId="49" fontId="35" fillId="3" borderId="4" xfId="0" applyNumberFormat="1" applyFont="1" applyFill="1" applyBorder="1" applyAlignment="1">
      <alignment horizontal="center" vertical="center" wrapText="1"/>
    </xf>
    <xf numFmtId="49" fontId="35" fillId="3" borderId="5" xfId="0" applyNumberFormat="1" applyFont="1" applyFill="1" applyBorder="1" applyAlignment="1">
      <alignment horizontal="center" vertical="center"/>
    </xf>
    <xf numFmtId="49" fontId="35" fillId="3" borderId="23" xfId="0" applyNumberFormat="1" applyFont="1" applyFill="1" applyBorder="1" applyAlignment="1">
      <alignment horizontal="center" vertical="center"/>
    </xf>
    <xf numFmtId="0" fontId="37" fillId="4" borderId="0" xfId="0" applyFont="1" applyFill="1" applyBorder="1" applyAlignment="1">
      <alignment horizontal="left" vertical="center" wrapText="1"/>
    </xf>
    <xf numFmtId="0" fontId="0" fillId="4" borderId="0" xfId="0" applyFill="1" applyAlignment="1">
      <alignment horizontal="left" vertical="center" wrapText="1"/>
    </xf>
    <xf numFmtId="0" fontId="40" fillId="4" borderId="0" xfId="0" applyFont="1" applyFill="1" applyAlignment="1">
      <alignment horizontal="center" vertical="center" wrapText="1"/>
    </xf>
    <xf numFmtId="0" fontId="40" fillId="4" borderId="4" xfId="0" applyFont="1" applyFill="1" applyBorder="1" applyAlignment="1">
      <alignment horizontal="center" vertical="center" wrapText="1"/>
    </xf>
    <xf numFmtId="0" fontId="51" fillId="7" borderId="2" xfId="0" applyFont="1" applyFill="1" applyBorder="1" applyAlignment="1">
      <alignment horizontal="center" vertical="center"/>
    </xf>
    <xf numFmtId="0" fontId="51" fillId="7" borderId="21" xfId="0" applyFont="1" applyFill="1" applyBorder="1" applyAlignment="1">
      <alignment horizontal="center" vertical="center"/>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40" fillId="0" borderId="0" xfId="0" applyFont="1" applyAlignment="1">
      <alignment horizontal="center" vertical="center"/>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26" fillId="7" borderId="2"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32" xfId="0" applyBorder="1" applyAlignment="1">
      <alignment horizontal="center" vertical="center" wrapText="1"/>
    </xf>
    <xf numFmtId="0" fontId="0" fillId="0" borderId="7" xfId="0" applyBorder="1" applyAlignment="1">
      <alignment horizontal="center" vertical="center" wrapText="1"/>
    </xf>
    <xf numFmtId="0" fontId="75" fillId="4" borderId="29" xfId="0" applyFont="1" applyFill="1" applyBorder="1" applyAlignment="1">
      <alignment horizontal="center" vertical="center"/>
    </xf>
    <xf numFmtId="0" fontId="75" fillId="4" borderId="32" xfId="0" applyFont="1" applyFill="1" applyBorder="1" applyAlignment="1">
      <alignment horizontal="center" vertical="center"/>
    </xf>
    <xf numFmtId="0" fontId="75" fillId="4" borderId="27" xfId="0" applyFont="1" applyFill="1" applyBorder="1" applyAlignment="1">
      <alignment horizontal="center" vertical="center"/>
    </xf>
    <xf numFmtId="0" fontId="18" fillId="3" borderId="12" xfId="0"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2" xfId="0" applyFont="1" applyFill="1" applyBorder="1" applyAlignment="1">
      <alignment horizontal="center" vertical="center"/>
    </xf>
    <xf numFmtId="0" fontId="18" fillId="3" borderId="7" xfId="0" applyFont="1" applyFill="1" applyBorder="1" applyAlignment="1">
      <alignment horizontal="center" vertical="center"/>
    </xf>
    <xf numFmtId="49" fontId="68" fillId="4" borderId="29" xfId="0" applyNumberFormat="1" applyFont="1" applyFill="1" applyBorder="1" applyAlignment="1">
      <alignment horizontal="center" vertical="center"/>
    </xf>
    <xf numFmtId="49" fontId="68" fillId="4" borderId="32" xfId="0" applyNumberFormat="1" applyFont="1" applyFill="1" applyBorder="1" applyAlignment="1">
      <alignment horizontal="center" vertical="center"/>
    </xf>
    <xf numFmtId="49" fontId="68" fillId="4" borderId="27" xfId="0" applyNumberFormat="1" applyFont="1" applyFill="1" applyBorder="1" applyAlignment="1">
      <alignment horizontal="center" vertical="center"/>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67" fillId="0" borderId="12"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7" xfId="0" applyFont="1" applyBorder="1" applyAlignment="1">
      <alignment horizontal="center" vertical="center" wrapText="1"/>
    </xf>
  </cellXfs>
  <cellStyles count="23">
    <cellStyle name="Comma" xfId="22"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Normal 2 2" xfId="21"/>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0.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6.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7.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8.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9.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1.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8844" y="1095376"/>
          <a:ext cx="1634406" cy="9743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917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9810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9810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917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20064168"/>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3079075"/>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16325"/>
          <a:ext cx="6380737" cy="302895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020675"/>
          <a:ext cx="6411054" cy="260032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192506" y="1093788"/>
          <a:ext cx="1634406" cy="9743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75875"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75875"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9559343"/>
          <a:ext cx="6437768" cy="14363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26885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25146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9552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60</xdr:row>
      <xdr:rowOff>0</xdr:rowOff>
    </xdr:from>
    <xdr:to>
      <xdr:col>2</xdr:col>
      <xdr:colOff>340</xdr:colOff>
      <xdr:row>66</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844897"/>
          <a:ext cx="6382564" cy="168318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95525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875875"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12</xdr:col>
      <xdr:colOff>294406</xdr:colOff>
      <xdr:row>2</xdr:row>
      <xdr:rowOff>7938</xdr:rowOff>
    </xdr:from>
    <xdr:to>
      <xdr:col>12</xdr:col>
      <xdr:colOff>1928812</xdr:colOff>
      <xdr:row>4</xdr:row>
      <xdr:rowOff>315582</xdr:rowOff>
    </xdr:to>
    <xdr:pic>
      <xdr:nvPicPr>
        <xdr:cNvPr id="18" name="Picture 17"/>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097256" y="1093788"/>
          <a:ext cx="1634406" cy="9743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zoomScaleNormal="100" workbookViewId="0">
      <selection activeCell="A2" sqref="A1:A8"/>
    </sheetView>
  </sheetViews>
  <sheetFormatPr defaultRowHeight="15.75" x14ac:dyDescent="0.25"/>
  <cols>
    <col min="1" max="1" width="162.25" style="84" customWidth="1"/>
  </cols>
  <sheetData>
    <row r="1" spans="1:56" s="118" customFormat="1" ht="36" x14ac:dyDescent="0.5">
      <c r="A1" s="82" t="s">
        <v>35</v>
      </c>
    </row>
    <row r="2" spans="1:56" s="1" customFormat="1" x14ac:dyDescent="0.25">
      <c r="A2" s="83" t="s">
        <v>132</v>
      </c>
    </row>
    <row r="3" spans="1:56" s="1" customFormat="1" ht="204.75" x14ac:dyDescent="0.25">
      <c r="A3" s="86" t="s">
        <v>77</v>
      </c>
    </row>
    <row r="4" spans="1:56" s="1" customFormat="1" ht="189" x14ac:dyDescent="0.25">
      <c r="A4" s="86" t="s">
        <v>133</v>
      </c>
    </row>
    <row r="5" spans="1:56" s="1" customFormat="1" ht="252" x14ac:dyDescent="0.25">
      <c r="A5" s="121" t="s">
        <v>74</v>
      </c>
    </row>
    <row r="6" spans="1:56" s="1" customFormat="1" ht="60.75" customHeight="1" x14ac:dyDescent="0.25">
      <c r="A6" s="121" t="s">
        <v>134</v>
      </c>
    </row>
    <row r="7" spans="1:56" s="1" customFormat="1" ht="141.75" x14ac:dyDescent="0.25">
      <c r="A7" s="86" t="s">
        <v>75</v>
      </c>
    </row>
    <row r="8" spans="1:56" ht="180.75" customHeight="1" x14ac:dyDescent="0.25">
      <c r="A8" s="85" t="s">
        <v>76</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0"/>
    </row>
    <row r="10" spans="1:56" s="1" customFormat="1" x14ac:dyDescent="0.25">
      <c r="A10" s="120"/>
    </row>
    <row r="11" spans="1:56" s="1" customFormat="1" x14ac:dyDescent="0.25">
      <c r="A11" s="120"/>
    </row>
    <row r="12" spans="1:56" s="1" customFormat="1" x14ac:dyDescent="0.25">
      <c r="A12" s="120"/>
    </row>
    <row r="13" spans="1:56" s="1" customFormat="1" x14ac:dyDescent="0.25">
      <c r="A13" s="120"/>
    </row>
    <row r="14" spans="1:56" s="1" customFormat="1" x14ac:dyDescent="0.25">
      <c r="A14" s="120"/>
    </row>
    <row r="15" spans="1:56" s="1" customFormat="1" x14ac:dyDescent="0.25">
      <c r="A15" s="120"/>
    </row>
    <row r="16" spans="1:56"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row r="24" spans="1:1" s="1" customFormat="1" x14ac:dyDescent="0.25">
      <c r="A24" s="120"/>
    </row>
    <row r="25" spans="1:1" s="1" customFormat="1" x14ac:dyDescent="0.25">
      <c r="A25" s="120"/>
    </row>
    <row r="26" spans="1:1" s="1" customFormat="1" x14ac:dyDescent="0.25">
      <c r="A26" s="120"/>
    </row>
    <row r="27" spans="1:1" s="1" customFormat="1" x14ac:dyDescent="0.25">
      <c r="A27" s="120"/>
    </row>
    <row r="28" spans="1:1" s="1" customFormat="1" x14ac:dyDescent="0.25">
      <c r="A28" s="120"/>
    </row>
    <row r="29" spans="1:1" s="1" customFormat="1" x14ac:dyDescent="0.25">
      <c r="A29" s="120"/>
    </row>
    <row r="30" spans="1:1" s="1" customFormat="1" x14ac:dyDescent="0.25">
      <c r="A30" s="120"/>
    </row>
    <row r="31" spans="1:1" s="1" customFormat="1" x14ac:dyDescent="0.25">
      <c r="A31" s="120"/>
    </row>
    <row r="32" spans="1:1" s="1" customFormat="1" x14ac:dyDescent="0.25">
      <c r="A32" s="120"/>
    </row>
    <row r="33" spans="1:1" s="1" customFormat="1" x14ac:dyDescent="0.25">
      <c r="A33" s="120"/>
    </row>
    <row r="34" spans="1:1" s="1" customFormat="1" x14ac:dyDescent="0.25">
      <c r="A34" s="120"/>
    </row>
    <row r="35" spans="1:1" s="1" customFormat="1" x14ac:dyDescent="0.25">
      <c r="A35" s="120"/>
    </row>
    <row r="36" spans="1:1" s="1" customFormat="1" x14ac:dyDescent="0.25">
      <c r="A36" s="120"/>
    </row>
    <row r="37" spans="1:1" s="1" customFormat="1" x14ac:dyDescent="0.25">
      <c r="A37" s="120"/>
    </row>
    <row r="38" spans="1:1" s="1" customFormat="1" x14ac:dyDescent="0.25">
      <c r="A38" s="120"/>
    </row>
    <row r="39" spans="1:1" s="1" customFormat="1" x14ac:dyDescent="0.25">
      <c r="A39" s="120"/>
    </row>
    <row r="40" spans="1:1" s="1" customFormat="1" x14ac:dyDescent="0.25">
      <c r="A40" s="120"/>
    </row>
    <row r="41" spans="1:1" s="1" customFormat="1" x14ac:dyDescent="0.25">
      <c r="A41" s="120"/>
    </row>
    <row r="42" spans="1:1" s="1" customFormat="1" x14ac:dyDescent="0.25">
      <c r="A42" s="120"/>
    </row>
    <row r="43" spans="1:1" s="1" customFormat="1" x14ac:dyDescent="0.25">
      <c r="A43" s="120"/>
    </row>
    <row r="44" spans="1:1" s="1" customFormat="1" x14ac:dyDescent="0.25">
      <c r="A44" s="120"/>
    </row>
    <row r="45" spans="1:1" s="1" customFormat="1" x14ac:dyDescent="0.25">
      <c r="A45" s="120"/>
    </row>
    <row r="46" spans="1:1" s="1" customFormat="1" x14ac:dyDescent="0.25">
      <c r="A46" s="120"/>
    </row>
    <row r="47" spans="1:1" s="1" customFormat="1" x14ac:dyDescent="0.25">
      <c r="A47" s="120"/>
    </row>
    <row r="48" spans="1:1" s="1" customFormat="1" x14ac:dyDescent="0.25">
      <c r="A48" s="120"/>
    </row>
    <row r="49" spans="1:1" s="1" customFormat="1" x14ac:dyDescent="0.25">
      <c r="A49" s="120"/>
    </row>
    <row r="50" spans="1:1" s="1" customFormat="1" x14ac:dyDescent="0.25">
      <c r="A50" s="120"/>
    </row>
    <row r="51" spans="1:1" s="1" customFormat="1" x14ac:dyDescent="0.25">
      <c r="A51" s="120"/>
    </row>
    <row r="52" spans="1:1" s="1" customFormat="1" x14ac:dyDescent="0.25">
      <c r="A52" s="120"/>
    </row>
    <row r="53" spans="1:1" s="1" customFormat="1" x14ac:dyDescent="0.25">
      <c r="A53" s="120"/>
    </row>
    <row r="54" spans="1:1" s="1" customFormat="1" x14ac:dyDescent="0.25">
      <c r="A54" s="120"/>
    </row>
    <row r="55" spans="1:1" s="1" customFormat="1" x14ac:dyDescent="0.25">
      <c r="A55" s="120"/>
    </row>
    <row r="56" spans="1:1" s="1" customFormat="1" x14ac:dyDescent="0.25">
      <c r="A56" s="120"/>
    </row>
    <row r="57" spans="1:1" s="1" customFormat="1" x14ac:dyDescent="0.25">
      <c r="A57" s="120"/>
    </row>
    <row r="58" spans="1:1" s="1" customFormat="1" x14ac:dyDescent="0.25">
      <c r="A58" s="120"/>
    </row>
    <row r="59" spans="1:1" s="1" customFormat="1" x14ac:dyDescent="0.25">
      <c r="A59" s="120"/>
    </row>
    <row r="60" spans="1:1" s="1" customFormat="1" x14ac:dyDescent="0.25">
      <c r="A60" s="120"/>
    </row>
    <row r="61" spans="1:1" s="1" customFormat="1" x14ac:dyDescent="0.25">
      <c r="A61" s="120"/>
    </row>
    <row r="62" spans="1:1" s="1" customFormat="1" x14ac:dyDescent="0.25">
      <c r="A62" s="120"/>
    </row>
    <row r="63" spans="1:1" s="1" customFormat="1" x14ac:dyDescent="0.25">
      <c r="A63" s="120"/>
    </row>
    <row r="64" spans="1:1" s="1" customFormat="1" x14ac:dyDescent="0.25">
      <c r="A64" s="120"/>
    </row>
    <row r="65" spans="1:1" s="1" customFormat="1" x14ac:dyDescent="0.25">
      <c r="A65" s="120"/>
    </row>
    <row r="66" spans="1:1" s="1" customFormat="1" x14ac:dyDescent="0.25">
      <c r="A66" s="120"/>
    </row>
    <row r="67" spans="1:1" s="1" customFormat="1" x14ac:dyDescent="0.25">
      <c r="A67" s="120"/>
    </row>
    <row r="68" spans="1:1" s="1" customFormat="1" x14ac:dyDescent="0.25">
      <c r="A68" s="120"/>
    </row>
    <row r="69" spans="1:1" s="1" customFormat="1" x14ac:dyDescent="0.25">
      <c r="A69" s="120"/>
    </row>
    <row r="70" spans="1:1" s="1" customFormat="1" x14ac:dyDescent="0.25">
      <c r="A70" s="120"/>
    </row>
    <row r="71" spans="1:1" s="1" customFormat="1" x14ac:dyDescent="0.25">
      <c r="A71" s="120"/>
    </row>
    <row r="72" spans="1:1" s="1" customFormat="1" x14ac:dyDescent="0.25">
      <c r="A72" s="120"/>
    </row>
    <row r="73" spans="1:1" s="1" customFormat="1" x14ac:dyDescent="0.25">
      <c r="A73" s="120"/>
    </row>
    <row r="74" spans="1:1" s="1" customFormat="1" x14ac:dyDescent="0.25">
      <c r="A74" s="120"/>
    </row>
    <row r="75" spans="1:1" s="1" customFormat="1" x14ac:dyDescent="0.25">
      <c r="A75" s="120"/>
    </row>
    <row r="76" spans="1:1" s="1" customFormat="1" x14ac:dyDescent="0.25">
      <c r="A76" s="120"/>
    </row>
    <row r="77" spans="1:1" s="1" customFormat="1" x14ac:dyDescent="0.25">
      <c r="A77" s="120"/>
    </row>
    <row r="78" spans="1:1" s="1" customFormat="1" x14ac:dyDescent="0.25">
      <c r="A78" s="120"/>
    </row>
    <row r="79" spans="1:1" s="1" customFormat="1" x14ac:dyDescent="0.25">
      <c r="A79" s="120"/>
    </row>
    <row r="80" spans="1:1" s="1" customFormat="1" x14ac:dyDescent="0.25">
      <c r="A80" s="120"/>
    </row>
    <row r="81" spans="1:1" s="1" customFormat="1" x14ac:dyDescent="0.25">
      <c r="A81" s="120"/>
    </row>
    <row r="82" spans="1:1" s="1" customFormat="1" x14ac:dyDescent="0.25">
      <c r="A82" s="120"/>
    </row>
    <row r="83" spans="1:1" s="1" customFormat="1" x14ac:dyDescent="0.25">
      <c r="A83" s="120"/>
    </row>
    <row r="84" spans="1:1" s="1" customFormat="1" x14ac:dyDescent="0.25">
      <c r="A84" s="120"/>
    </row>
    <row r="85" spans="1:1" s="1" customFormat="1" x14ac:dyDescent="0.25">
      <c r="A85" s="120"/>
    </row>
    <row r="86" spans="1:1" s="1" customFormat="1" x14ac:dyDescent="0.25">
      <c r="A86" s="120"/>
    </row>
    <row r="87" spans="1:1" s="1" customFormat="1" x14ac:dyDescent="0.25">
      <c r="A87" s="120"/>
    </row>
    <row r="88" spans="1:1" s="1" customFormat="1" x14ac:dyDescent="0.25">
      <c r="A88" s="120"/>
    </row>
    <row r="89" spans="1:1" s="1" customFormat="1" x14ac:dyDescent="0.25">
      <c r="A89" s="120"/>
    </row>
    <row r="90" spans="1:1" s="1" customFormat="1" x14ac:dyDescent="0.25">
      <c r="A90" s="1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92D050"/>
  </sheetPr>
  <dimension ref="A1:AU81"/>
  <sheetViews>
    <sheetView zoomScale="60" zoomScaleNormal="60" workbookViewId="0">
      <pane xSplit="2" ySplit="2" topLeftCell="C14" activePane="bottomRight" state="frozen"/>
      <selection pane="topRight" activeCell="C1" sqref="C1"/>
      <selection pane="bottomLeft" activeCell="A3" sqref="A3"/>
      <selection pane="bottomRight" activeCell="H24" sqref="H2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86</v>
      </c>
      <c r="B1" s="108"/>
      <c r="C1" s="108"/>
      <c r="D1" s="295" t="s">
        <v>310</v>
      </c>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5214</v>
      </c>
      <c r="D4" s="323"/>
      <c r="E4" s="323"/>
      <c r="F4" s="323"/>
      <c r="G4" s="323"/>
      <c r="H4" s="323"/>
      <c r="I4" s="323"/>
      <c r="J4" s="323"/>
      <c r="K4" s="323"/>
      <c r="L4" s="323"/>
      <c r="M4" s="323"/>
    </row>
    <row r="5" spans="1:29" s="1" customFormat="1" ht="26.25" x14ac:dyDescent="0.25">
      <c r="A5" s="333" t="s">
        <v>350</v>
      </c>
      <c r="B5" s="333"/>
      <c r="C5" s="212">
        <f>C4*1.12</f>
        <v>5839.68</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I7" si="0">(E8/$C$4)*100</f>
        <v>44.342155734560798</v>
      </c>
      <c r="F7" s="100">
        <f t="shared" si="0"/>
        <v>12.945914844649023</v>
      </c>
      <c r="G7" s="87">
        <f>(G8/$C$4)*100</f>
        <v>0</v>
      </c>
      <c r="H7" s="100">
        <f>(H8/$C$4)*100</f>
        <v>31.357882623705407</v>
      </c>
      <c r="I7" s="87">
        <f t="shared" si="0"/>
        <v>11.354046797084772</v>
      </c>
      <c r="J7" s="90">
        <v>16.899999999999999</v>
      </c>
      <c r="K7" s="90">
        <v>79.599999999999994</v>
      </c>
      <c r="L7" s="90">
        <v>3.5</v>
      </c>
      <c r="M7" s="87">
        <v>0</v>
      </c>
      <c r="N7" s="71"/>
    </row>
    <row r="8" spans="1:29" s="1" customFormat="1" ht="26.25" customHeight="1" x14ac:dyDescent="0.25">
      <c r="A8" s="128"/>
      <c r="B8" s="123" t="s">
        <v>339</v>
      </c>
      <c r="C8" s="73"/>
      <c r="D8" s="50"/>
      <c r="E8" s="50">
        <v>2312</v>
      </c>
      <c r="F8" s="50">
        <v>675</v>
      </c>
      <c r="G8" s="50"/>
      <c r="H8" s="50">
        <v>1635</v>
      </c>
      <c r="I8" s="50">
        <v>592</v>
      </c>
      <c r="J8" s="50"/>
      <c r="K8" s="50"/>
      <c r="L8" s="50"/>
      <c r="M8" s="50"/>
      <c r="N8" s="94"/>
    </row>
    <row r="9" spans="1:29" s="1" customFormat="1" ht="26.25" customHeight="1" x14ac:dyDescent="0.25">
      <c r="A9" s="124" t="s">
        <v>48</v>
      </c>
      <c r="B9" s="122" t="s">
        <v>47</v>
      </c>
      <c r="C9" s="73"/>
      <c r="D9" s="225">
        <v>0</v>
      </c>
      <c r="E9" s="225">
        <v>2514.7159999999999</v>
      </c>
      <c r="F9" s="225">
        <v>740.26700000000005</v>
      </c>
      <c r="G9" s="225">
        <v>0</v>
      </c>
      <c r="H9" s="225">
        <v>1772.4590000000001</v>
      </c>
      <c r="I9" s="225">
        <v>643.95699999999999</v>
      </c>
      <c r="J9" s="91"/>
      <c r="K9" s="91"/>
      <c r="L9" s="91"/>
      <c r="M9" s="87">
        <v>0</v>
      </c>
      <c r="N9" s="139">
        <f>SUM(D9:I9)</f>
        <v>5671.3990000000003</v>
      </c>
    </row>
    <row r="10" spans="1:29" s="1" customFormat="1" ht="26.25" customHeight="1" x14ac:dyDescent="0.25">
      <c r="A10" s="128"/>
      <c r="B10" s="123" t="s">
        <v>340</v>
      </c>
      <c r="C10" s="73"/>
      <c r="D10" s="88">
        <f>($C$5/100)*D7</f>
        <v>0</v>
      </c>
      <c r="E10" s="88">
        <f t="shared" ref="E10:I10" si="1">($C$5/100)*E7</f>
        <v>2589.44</v>
      </c>
      <c r="F10" s="88">
        <f t="shared" si="1"/>
        <v>756.00000000000011</v>
      </c>
      <c r="G10" s="88">
        <f>($C$5/100)*G7</f>
        <v>0</v>
      </c>
      <c r="H10" s="88">
        <f>($C$5/100)*H7</f>
        <v>1831.2</v>
      </c>
      <c r="I10" s="88">
        <f t="shared" si="1"/>
        <v>663.04000000000008</v>
      </c>
      <c r="J10" s="92">
        <f>($H$10/100)*J7</f>
        <v>309.47280000000001</v>
      </c>
      <c r="K10" s="92">
        <f>($H$10/100)*K7</f>
        <v>1457.6351999999999</v>
      </c>
      <c r="L10" s="92">
        <f>($H$10/100)*L7</f>
        <v>64.091999999999999</v>
      </c>
      <c r="M10" s="88">
        <f t="shared" ref="M10" si="2">($C$5/100)*M7</f>
        <v>0</v>
      </c>
      <c r="N10" s="94"/>
    </row>
    <row r="11" spans="1:29" s="1" customFormat="1" ht="26.25" customHeight="1" x14ac:dyDescent="0.25">
      <c r="A11" s="124" t="s">
        <v>49</v>
      </c>
      <c r="B11" s="122" t="s">
        <v>341</v>
      </c>
      <c r="C11" s="73"/>
      <c r="D11" s="235">
        <v>0</v>
      </c>
      <c r="E11" s="235">
        <v>188.78</v>
      </c>
      <c r="F11" s="51">
        <v>687.63</v>
      </c>
      <c r="G11" s="51">
        <v>0</v>
      </c>
      <c r="H11" s="235">
        <v>811.3</v>
      </c>
      <c r="I11" s="225">
        <v>167.12</v>
      </c>
      <c r="J11" s="90">
        <v>5</v>
      </c>
      <c r="K11" s="93">
        <v>5026</v>
      </c>
      <c r="L11" s="90">
        <v>2</v>
      </c>
      <c r="M11" s="87"/>
      <c r="N11" s="94"/>
    </row>
    <row r="12" spans="1:29" s="1" customFormat="1" ht="26.25" customHeight="1" x14ac:dyDescent="0.25">
      <c r="A12" s="124"/>
      <c r="B12" s="122" t="s">
        <v>342</v>
      </c>
      <c r="C12" s="73"/>
      <c r="D12" s="235">
        <v>0</v>
      </c>
      <c r="E12" s="235">
        <v>15.63</v>
      </c>
      <c r="F12" s="51">
        <v>71.819999999999993</v>
      </c>
      <c r="G12" s="51">
        <v>0</v>
      </c>
      <c r="H12" s="235">
        <v>198.78</v>
      </c>
      <c r="I12" s="225">
        <v>50.54</v>
      </c>
      <c r="J12" s="90"/>
      <c r="K12" s="93"/>
      <c r="L12" s="90"/>
      <c r="M12" s="87"/>
      <c r="N12" s="94"/>
    </row>
    <row r="13" spans="1:29" s="1" customFormat="1" ht="26.25" customHeight="1" x14ac:dyDescent="0.25">
      <c r="B13" s="122" t="s">
        <v>343</v>
      </c>
      <c r="C13" s="73"/>
      <c r="D13" s="140">
        <v>0</v>
      </c>
      <c r="E13" s="140">
        <f t="shared" ref="E13:I13" si="3">E12/E14</f>
        <v>7.646396947311776E-2</v>
      </c>
      <c r="F13" s="140">
        <f t="shared" si="3"/>
        <v>9.4568437685166887E-2</v>
      </c>
      <c r="G13" s="140">
        <v>0</v>
      </c>
      <c r="H13" s="140">
        <f t="shared" si="3"/>
        <v>0.19679629336290197</v>
      </c>
      <c r="I13" s="140">
        <f t="shared" si="3"/>
        <v>0.23219700450243499</v>
      </c>
      <c r="J13" s="90">
        <v>30.61</v>
      </c>
      <c r="K13" s="93">
        <v>33.07</v>
      </c>
      <c r="L13" s="90">
        <v>455.3</v>
      </c>
      <c r="M13" s="140"/>
      <c r="N13" s="94"/>
    </row>
    <row r="14" spans="1:29" s="1" customFormat="1" ht="26.25" x14ac:dyDescent="0.25">
      <c r="A14" s="46"/>
      <c r="B14" s="122" t="s">
        <v>344</v>
      </c>
      <c r="C14" s="126">
        <f>SUM(D14:I14,M14)</f>
        <v>2191.6</v>
      </c>
      <c r="D14" s="65">
        <f>D12+D11</f>
        <v>0</v>
      </c>
      <c r="E14" s="65">
        <f t="shared" ref="E14:I14" si="4">E12+E11</f>
        <v>204.41</v>
      </c>
      <c r="F14" s="65">
        <f t="shared" si="4"/>
        <v>759.45</v>
      </c>
      <c r="G14" s="65">
        <f t="shared" si="4"/>
        <v>0</v>
      </c>
      <c r="H14" s="65">
        <f t="shared" si="4"/>
        <v>1010.0799999999999</v>
      </c>
      <c r="I14" s="65">
        <f t="shared" si="4"/>
        <v>217.66</v>
      </c>
      <c r="J14" s="98">
        <f t="shared" ref="J14:L14" si="5">(J11/(100-J13))*100</f>
        <v>7.2056492289955321</v>
      </c>
      <c r="K14" s="98">
        <f t="shared" si="5"/>
        <v>7509.3381144479299</v>
      </c>
      <c r="L14" s="98">
        <f t="shared" si="5"/>
        <v>-0.56290458767238949</v>
      </c>
      <c r="M14" s="65">
        <f t="shared" ref="M14" si="6">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5682</v>
      </c>
      <c r="D16" s="50"/>
      <c r="E16" s="50">
        <v>2518</v>
      </c>
      <c r="F16" s="50">
        <v>736</v>
      </c>
      <c r="G16" s="50"/>
      <c r="H16" s="50">
        <v>1782</v>
      </c>
      <c r="I16" s="50">
        <v>646</v>
      </c>
      <c r="J16" s="50"/>
      <c r="K16" s="50"/>
      <c r="L16" s="50"/>
      <c r="M16" s="50"/>
    </row>
    <row r="17" spans="1:47" s="1" customFormat="1" ht="26.25" hidden="1" x14ac:dyDescent="0.25">
      <c r="A17" s="46"/>
      <c r="B17" s="310" t="s">
        <v>336</v>
      </c>
      <c r="C17" s="137">
        <v>4691</v>
      </c>
      <c r="D17" s="50"/>
      <c r="E17" s="50">
        <v>2079</v>
      </c>
      <c r="F17" s="50">
        <v>608</v>
      </c>
      <c r="G17" s="50"/>
      <c r="H17" s="50">
        <v>1471</v>
      </c>
      <c r="I17" s="50">
        <v>533</v>
      </c>
      <c r="J17" s="50"/>
      <c r="K17" s="50"/>
      <c r="L17" s="50"/>
      <c r="M17" s="50"/>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8.1652249134948091E-2</v>
      </c>
      <c r="F19" s="127">
        <f>F11/F8</f>
        <v>1.0187111111111111</v>
      </c>
      <c r="G19" s="127"/>
      <c r="H19" s="127">
        <f>H11/H8</f>
        <v>0.49620795107033638</v>
      </c>
      <c r="I19" s="127">
        <f>I11/I8</f>
        <v>0.2822972972972973</v>
      </c>
      <c r="J19" s="125" t="e">
        <f>J14/J8</f>
        <v>#DIV/0!</v>
      </c>
      <c r="K19" s="125" t="e">
        <f>K14/K8</f>
        <v>#DIV/0!</v>
      </c>
      <c r="L19" s="125" t="e">
        <f>L14/L8</f>
        <v>#DIV/0!</v>
      </c>
      <c r="M19" s="127"/>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7.507010732026996E-2</v>
      </c>
      <c r="F20" s="127">
        <f>F11/F9</f>
        <v>0.92889457452513746</v>
      </c>
      <c r="G20" s="127"/>
      <c r="H20" s="127">
        <f>H11/H9</f>
        <v>0.45772567940922748</v>
      </c>
      <c r="I20" s="127">
        <f>I11/I9</f>
        <v>0.259520433817786</v>
      </c>
      <c r="J20" s="95"/>
      <c r="K20" s="96"/>
      <c r="L20" s="95"/>
      <c r="M20" s="127"/>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8.8412629757785466E-2</v>
      </c>
      <c r="F21" s="133">
        <f>F14/F8</f>
        <v>1.1251111111111112</v>
      </c>
      <c r="G21" s="133"/>
      <c r="H21" s="133">
        <f>H14/H8</f>
        <v>0.61778593272171245</v>
      </c>
      <c r="I21" s="133">
        <f>I14/I8</f>
        <v>0.3676689189189189</v>
      </c>
      <c r="J21" s="95"/>
      <c r="K21" s="96"/>
      <c r="L21" s="95"/>
      <c r="M21" s="133"/>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8.1285520909717038E-2</v>
      </c>
      <c r="F22" s="129">
        <f>F14/F9</f>
        <v>1.0259136230576265</v>
      </c>
      <c r="G22" s="129"/>
      <c r="H22" s="129">
        <f>H14/H9</f>
        <v>0.5698749590258505</v>
      </c>
      <c r="I22" s="129">
        <f>I14/I9</f>
        <v>0.33800393504535242</v>
      </c>
      <c r="J22" s="95"/>
      <c r="K22" s="96"/>
      <c r="L22" s="95"/>
      <c r="M22" s="129"/>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f>E14/E10</f>
        <v>7.8939847998022741E-2</v>
      </c>
      <c r="F23" s="191">
        <f>F14/F10</f>
        <v>1.004563492063492</v>
      </c>
      <c r="G23" s="191"/>
      <c r="H23" s="191">
        <f>H14/H10</f>
        <v>0.55159458278724327</v>
      </c>
      <c r="I23" s="191">
        <f>I14/I10</f>
        <v>0.32827582046332043</v>
      </c>
      <c r="J23" s="95"/>
      <c r="K23" s="96"/>
      <c r="L23" s="95"/>
      <c r="M23" s="191"/>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 t="shared" ref="D24:I24" si="7">D10-D14</f>
        <v>0</v>
      </c>
      <c r="E24" s="192">
        <f t="shared" si="7"/>
        <v>2385.0300000000002</v>
      </c>
      <c r="F24" s="153">
        <f t="shared" si="7"/>
        <v>-3.4499999999999318</v>
      </c>
      <c r="G24" s="193">
        <f t="shared" si="7"/>
        <v>0</v>
      </c>
      <c r="H24" s="193">
        <f t="shared" si="7"/>
        <v>821.12000000000012</v>
      </c>
      <c r="I24" s="193">
        <f t="shared" si="7"/>
        <v>445.38000000000011</v>
      </c>
      <c r="J24" s="125"/>
      <c r="K24" s="125"/>
      <c r="L24" s="125"/>
      <c r="M24" s="193">
        <f>M10-M14</f>
        <v>0</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26" t="s">
        <v>124</v>
      </c>
      <c r="D25" s="213"/>
      <c r="E25" s="182" t="s">
        <v>130</v>
      </c>
      <c r="F25" s="161" t="s">
        <v>130</v>
      </c>
      <c r="G25" s="213"/>
      <c r="H25" s="182" t="s">
        <v>130</v>
      </c>
      <c r="I25" s="182" t="s">
        <v>130</v>
      </c>
      <c r="J25" s="61"/>
      <c r="K25" s="61"/>
      <c r="L25" s="61"/>
      <c r="M25" s="213"/>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214"/>
      <c r="E26" s="183" t="s">
        <v>157</v>
      </c>
      <c r="F26" s="162" t="s">
        <v>138</v>
      </c>
      <c r="G26" s="214"/>
      <c r="H26" s="183" t="s">
        <v>138</v>
      </c>
      <c r="I26" s="183" t="s">
        <v>138</v>
      </c>
      <c r="J26" s="157"/>
      <c r="K26" s="77"/>
      <c r="L26" s="77"/>
      <c r="M26" s="214"/>
      <c r="N26" s="155"/>
      <c r="O26" s="155"/>
      <c r="P26" s="155"/>
      <c r="Q26" s="156"/>
      <c r="R26" s="151"/>
      <c r="S26" s="151"/>
    </row>
    <row r="27" spans="1:47" s="71" customFormat="1" ht="27" thickBot="1" x14ac:dyDescent="0.45">
      <c r="A27" s="329" t="s">
        <v>68</v>
      </c>
      <c r="B27" s="330"/>
      <c r="C27" s="327"/>
      <c r="D27" s="214"/>
      <c r="E27" s="183"/>
      <c r="F27" s="162"/>
      <c r="G27" s="214"/>
      <c r="H27" s="183"/>
      <c r="I27" s="183"/>
      <c r="J27" s="152"/>
      <c r="K27" s="152"/>
      <c r="L27" s="152"/>
      <c r="M27" s="214"/>
      <c r="N27" s="155"/>
      <c r="O27" s="155"/>
      <c r="P27" s="155"/>
      <c r="Q27" s="156"/>
      <c r="R27" s="151"/>
      <c r="S27" s="151"/>
    </row>
    <row r="28" spans="1:47" s="71" customFormat="1" ht="27" thickBot="1" x14ac:dyDescent="0.45">
      <c r="A28" s="331" t="s">
        <v>67</v>
      </c>
      <c r="B28" s="332"/>
      <c r="C28" s="328"/>
      <c r="D28" s="215"/>
      <c r="E28" s="184"/>
      <c r="F28" s="163"/>
      <c r="G28" s="215"/>
      <c r="H28" s="184"/>
      <c r="I28" s="184"/>
      <c r="J28" s="152"/>
      <c r="K28" s="152"/>
      <c r="L28" s="152"/>
      <c r="M28" s="215"/>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6" t="s">
        <v>124</v>
      </c>
      <c r="E31" s="199" t="s">
        <v>124</v>
      </c>
      <c r="F31" s="172" t="s">
        <v>124</v>
      </c>
      <c r="G31" s="216" t="s">
        <v>124</v>
      </c>
      <c r="H31" s="199" t="s">
        <v>124</v>
      </c>
      <c r="I31" s="199" t="s">
        <v>124</v>
      </c>
      <c r="J31" s="39"/>
      <c r="K31" s="75"/>
      <c r="L31" s="39"/>
      <c r="M31" s="216" t="s">
        <v>124</v>
      </c>
      <c r="N31" s="3" t="s">
        <v>124</v>
      </c>
      <c r="O31" s="171" t="s">
        <v>124</v>
      </c>
      <c r="P31" s="270" t="s">
        <v>124</v>
      </c>
      <c r="Q31" s="271" t="s">
        <v>178</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6" t="s">
        <v>124</v>
      </c>
      <c r="E32" s="199" t="s">
        <v>124</v>
      </c>
      <c r="F32" s="172" t="s">
        <v>124</v>
      </c>
      <c r="G32" s="216" t="s">
        <v>124</v>
      </c>
      <c r="H32" s="199" t="s">
        <v>124</v>
      </c>
      <c r="I32" s="199" t="s">
        <v>124</v>
      </c>
      <c r="J32" s="39"/>
      <c r="K32" s="75"/>
      <c r="L32" s="39"/>
      <c r="M32" s="216" t="s">
        <v>124</v>
      </c>
      <c r="N32" s="3" t="s">
        <v>124</v>
      </c>
      <c r="O32" s="171" t="s">
        <v>124</v>
      </c>
      <c r="P32" s="270" t="s">
        <v>124</v>
      </c>
      <c r="Q32" s="271" t="s">
        <v>178</v>
      </c>
      <c r="R32" s="334"/>
      <c r="S32" s="334"/>
      <c r="AD32" s="1"/>
      <c r="AE32" s="1"/>
      <c r="AF32" s="1"/>
      <c r="AG32" s="1"/>
      <c r="AH32" s="1"/>
      <c r="AI32" s="1"/>
      <c r="AJ32" s="1"/>
      <c r="AK32" s="1"/>
      <c r="AL32" s="1"/>
      <c r="AM32" s="1"/>
      <c r="AN32" s="1"/>
      <c r="AO32" s="1"/>
      <c r="AP32" s="1"/>
      <c r="AQ32" s="1"/>
      <c r="AR32" s="1"/>
      <c r="AS32" s="1"/>
      <c r="AT32" s="1"/>
      <c r="AU32" s="1"/>
    </row>
    <row r="33" spans="1:47" ht="21" x14ac:dyDescent="0.25">
      <c r="A33" s="341"/>
      <c r="B33" s="340"/>
      <c r="C33" s="54" t="s">
        <v>62</v>
      </c>
      <c r="D33" s="216" t="s">
        <v>124</v>
      </c>
      <c r="E33" s="199" t="s">
        <v>124</v>
      </c>
      <c r="F33" s="172" t="s">
        <v>124</v>
      </c>
      <c r="G33" s="216" t="s">
        <v>124</v>
      </c>
      <c r="H33" s="199" t="s">
        <v>124</v>
      </c>
      <c r="I33" s="199" t="s">
        <v>124</v>
      </c>
      <c r="J33" s="39"/>
      <c r="K33" s="75"/>
      <c r="L33" s="39"/>
      <c r="M33" s="216" t="s">
        <v>124</v>
      </c>
      <c r="N33" s="3" t="s">
        <v>124</v>
      </c>
      <c r="O33" s="171" t="s">
        <v>124</v>
      </c>
      <c r="P33" s="270" t="s">
        <v>124</v>
      </c>
      <c r="Q33" s="271" t="s">
        <v>178</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7"/>
      <c r="H34" s="4"/>
      <c r="I34" s="4"/>
      <c r="J34" s="4"/>
      <c r="K34" s="7"/>
      <c r="L34" s="4"/>
      <c r="M34" s="7"/>
      <c r="N34" s="5"/>
      <c r="O34" s="5"/>
      <c r="P34" s="272"/>
      <c r="Q34" s="273"/>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9"/>
      <c r="H35" s="1"/>
      <c r="I35" s="1"/>
      <c r="J35" s="1"/>
      <c r="L35" s="1"/>
      <c r="M35" s="9"/>
      <c r="N35" s="10"/>
      <c r="O35" s="10"/>
      <c r="P35" s="274"/>
      <c r="Q35" s="273"/>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6" t="s">
        <v>124</v>
      </c>
      <c r="E36" s="199" t="s">
        <v>124</v>
      </c>
      <c r="F36" s="172" t="s">
        <v>124</v>
      </c>
      <c r="G36" s="216" t="s">
        <v>124</v>
      </c>
      <c r="H36" s="199" t="s">
        <v>124</v>
      </c>
      <c r="I36" s="199" t="s">
        <v>124</v>
      </c>
      <c r="J36" s="25"/>
      <c r="K36" s="75"/>
      <c r="L36" s="25"/>
      <c r="M36" s="216" t="s">
        <v>124</v>
      </c>
      <c r="N36" s="3" t="s">
        <v>124</v>
      </c>
      <c r="O36" s="171" t="s">
        <v>124</v>
      </c>
      <c r="P36" s="270" t="s">
        <v>124</v>
      </c>
      <c r="Q36" s="271" t="s">
        <v>178</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216" t="s">
        <v>124</v>
      </c>
      <c r="E37" s="199" t="s">
        <v>124</v>
      </c>
      <c r="F37" s="172" t="s">
        <v>124</v>
      </c>
      <c r="G37" s="216" t="s">
        <v>124</v>
      </c>
      <c r="H37" s="199" t="s">
        <v>124</v>
      </c>
      <c r="I37" s="199" t="s">
        <v>124</v>
      </c>
      <c r="J37" s="35"/>
      <c r="K37" s="75"/>
      <c r="L37" s="35"/>
      <c r="M37" s="216" t="s">
        <v>124</v>
      </c>
      <c r="N37" s="3" t="s">
        <v>124</v>
      </c>
      <c r="O37" s="171" t="s">
        <v>124</v>
      </c>
      <c r="P37" s="270" t="s">
        <v>124</v>
      </c>
      <c r="Q37" s="271" t="s">
        <v>178</v>
      </c>
      <c r="R37" s="150"/>
      <c r="S37" s="150"/>
      <c r="AD37" s="1"/>
      <c r="AE37" s="1"/>
      <c r="AF37" s="1"/>
      <c r="AG37" s="1"/>
      <c r="AH37" s="1"/>
      <c r="AI37" s="1"/>
      <c r="AJ37" s="1"/>
      <c r="AK37" s="1"/>
      <c r="AL37" s="1"/>
      <c r="AM37" s="1"/>
      <c r="AN37" s="1"/>
      <c r="AO37" s="1"/>
      <c r="AP37" s="1"/>
      <c r="AQ37" s="1"/>
      <c r="AR37" s="1"/>
      <c r="AS37" s="1"/>
      <c r="AT37" s="1"/>
      <c r="AU37" s="1"/>
    </row>
    <row r="38" spans="1:47" ht="21" customHeight="1" x14ac:dyDescent="0.25">
      <c r="A38" s="342"/>
      <c r="B38" s="343"/>
      <c r="C38" s="179" t="s">
        <v>71</v>
      </c>
      <c r="D38" s="216" t="s">
        <v>124</v>
      </c>
      <c r="E38" s="199" t="s">
        <v>124</v>
      </c>
      <c r="F38" s="172" t="s">
        <v>124</v>
      </c>
      <c r="G38" s="216" t="s">
        <v>124</v>
      </c>
      <c r="H38" s="199" t="s">
        <v>124</v>
      </c>
      <c r="I38" s="199" t="s">
        <v>124</v>
      </c>
      <c r="J38" s="35"/>
      <c r="K38" s="75"/>
      <c r="L38" s="35"/>
      <c r="M38" s="216" t="s">
        <v>124</v>
      </c>
      <c r="N38" s="3" t="s">
        <v>124</v>
      </c>
      <c r="O38" s="171" t="s">
        <v>124</v>
      </c>
      <c r="P38" s="270" t="s">
        <v>124</v>
      </c>
      <c r="Q38" s="271" t="s">
        <v>178</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6" t="s">
        <v>124</v>
      </c>
      <c r="E39" s="199" t="s">
        <v>124</v>
      </c>
      <c r="F39" s="172" t="s">
        <v>124</v>
      </c>
      <c r="G39" s="216" t="s">
        <v>124</v>
      </c>
      <c r="H39" s="199" t="s">
        <v>124</v>
      </c>
      <c r="I39" s="199" t="s">
        <v>124</v>
      </c>
      <c r="J39" s="25"/>
      <c r="K39" s="75"/>
      <c r="L39" s="25"/>
      <c r="M39" s="216" t="s">
        <v>124</v>
      </c>
      <c r="N39" s="3" t="s">
        <v>124</v>
      </c>
      <c r="O39" s="171" t="s">
        <v>124</v>
      </c>
      <c r="P39" s="270" t="s">
        <v>124</v>
      </c>
      <c r="Q39" s="271" t="s">
        <v>178</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6" t="s">
        <v>124</v>
      </c>
      <c r="E40" s="199" t="s">
        <v>124</v>
      </c>
      <c r="F40" s="172" t="s">
        <v>124</v>
      </c>
      <c r="G40" s="216" t="s">
        <v>124</v>
      </c>
      <c r="H40" s="199" t="s">
        <v>124</v>
      </c>
      <c r="I40" s="199" t="s">
        <v>124</v>
      </c>
      <c r="J40" s="26"/>
      <c r="K40" s="75"/>
      <c r="L40" s="26"/>
      <c r="M40" s="216" t="s">
        <v>124</v>
      </c>
      <c r="N40" s="3" t="s">
        <v>124</v>
      </c>
      <c r="O40" s="171" t="s">
        <v>124</v>
      </c>
      <c r="P40" s="270" t="s">
        <v>124</v>
      </c>
      <c r="Q40" s="271" t="s">
        <v>178</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6"/>
      <c r="E41" s="166"/>
      <c r="F41" s="166"/>
      <c r="G41" s="167"/>
      <c r="H41" s="166"/>
      <c r="I41" s="166"/>
      <c r="J41" s="165"/>
      <c r="K41" s="154"/>
      <c r="L41" s="165"/>
      <c r="M41" s="165"/>
      <c r="N41" s="168"/>
      <c r="O41" s="168"/>
      <c r="P41" s="275"/>
      <c r="Q41" s="276"/>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6"/>
      <c r="H42" s="8"/>
      <c r="I42" s="8"/>
      <c r="J42" s="8"/>
      <c r="L42" s="8"/>
      <c r="M42" s="6"/>
      <c r="N42" s="5"/>
      <c r="O42" s="5"/>
      <c r="P42" s="277"/>
      <c r="Q42" s="273"/>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6" t="s">
        <v>124</v>
      </c>
      <c r="E43" s="199" t="s">
        <v>124</v>
      </c>
      <c r="F43" s="172" t="s">
        <v>124</v>
      </c>
      <c r="G43" s="216" t="s">
        <v>124</v>
      </c>
      <c r="H43" s="199" t="s">
        <v>124</v>
      </c>
      <c r="I43" s="199" t="s">
        <v>124</v>
      </c>
      <c r="J43" s="25"/>
      <c r="K43" s="75"/>
      <c r="L43" s="25"/>
      <c r="M43" s="216" t="s">
        <v>124</v>
      </c>
      <c r="N43" s="3" t="s">
        <v>124</v>
      </c>
      <c r="O43" s="171" t="s">
        <v>124</v>
      </c>
      <c r="P43" s="270" t="s">
        <v>124</v>
      </c>
      <c r="Q43" s="271" t="s">
        <v>178</v>
      </c>
      <c r="R43"/>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16" t="s">
        <v>124</v>
      </c>
      <c r="E44" s="199" t="s">
        <v>124</v>
      </c>
      <c r="F44" s="172" t="s">
        <v>124</v>
      </c>
      <c r="G44" s="216" t="s">
        <v>124</v>
      </c>
      <c r="H44" s="199" t="s">
        <v>124</v>
      </c>
      <c r="I44" s="199" t="s">
        <v>124</v>
      </c>
      <c r="J44" s="25"/>
      <c r="K44" s="75"/>
      <c r="L44" s="25"/>
      <c r="M44" s="216" t="s">
        <v>124</v>
      </c>
      <c r="N44" s="3" t="s">
        <v>124</v>
      </c>
      <c r="O44" s="171" t="s">
        <v>124</v>
      </c>
      <c r="P44" s="270" t="s">
        <v>124</v>
      </c>
      <c r="Q44" s="271" t="s">
        <v>178</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216" t="s">
        <v>124</v>
      </c>
      <c r="E45" s="199" t="s">
        <v>124</v>
      </c>
      <c r="F45" s="172" t="s">
        <v>124</v>
      </c>
      <c r="G45" s="216" t="s">
        <v>124</v>
      </c>
      <c r="H45" s="199" t="s">
        <v>124</v>
      </c>
      <c r="I45" s="199" t="s">
        <v>124</v>
      </c>
      <c r="J45" s="35"/>
      <c r="K45" s="75"/>
      <c r="L45" s="35"/>
      <c r="M45" s="216" t="s">
        <v>124</v>
      </c>
      <c r="N45" s="3" t="s">
        <v>124</v>
      </c>
      <c r="O45" s="171" t="s">
        <v>124</v>
      </c>
      <c r="P45" s="270" t="s">
        <v>124</v>
      </c>
      <c r="Q45" s="271"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16" t="s">
        <v>124</v>
      </c>
      <c r="E46" s="199" t="s">
        <v>124</v>
      </c>
      <c r="F46" s="172" t="s">
        <v>124</v>
      </c>
      <c r="G46" s="216" t="s">
        <v>124</v>
      </c>
      <c r="H46" s="199" t="s">
        <v>124</v>
      </c>
      <c r="I46" s="199" t="s">
        <v>124</v>
      </c>
      <c r="J46" s="35"/>
      <c r="K46" s="75"/>
      <c r="L46" s="35"/>
      <c r="M46" s="216" t="s">
        <v>124</v>
      </c>
      <c r="N46" s="3" t="s">
        <v>124</v>
      </c>
      <c r="O46" s="171" t="s">
        <v>124</v>
      </c>
      <c r="P46" s="270" t="s">
        <v>124</v>
      </c>
      <c r="Q46" s="271" t="s">
        <v>178</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342"/>
      <c r="B47" s="343"/>
      <c r="C47" s="59" t="str">
        <f t="shared" ref="C47:C48" si="8">C61</f>
        <v>Remove TAC</v>
      </c>
      <c r="D47" s="216" t="s">
        <v>124</v>
      </c>
      <c r="E47" s="199" t="s">
        <v>124</v>
      </c>
      <c r="F47" s="172" t="s">
        <v>124</v>
      </c>
      <c r="G47" s="216" t="s">
        <v>124</v>
      </c>
      <c r="H47" s="199" t="s">
        <v>124</v>
      </c>
      <c r="I47" s="199" t="s">
        <v>124</v>
      </c>
      <c r="J47" s="35"/>
      <c r="K47" s="75"/>
      <c r="L47" s="35"/>
      <c r="M47" s="216" t="s">
        <v>124</v>
      </c>
      <c r="N47" s="3" t="s">
        <v>124</v>
      </c>
      <c r="O47" s="171" t="s">
        <v>124</v>
      </c>
      <c r="P47" s="270" t="s">
        <v>124</v>
      </c>
      <c r="Q47" s="271" t="s">
        <v>178</v>
      </c>
      <c r="R47" s="150"/>
      <c r="S47" s="150"/>
      <c r="AD47" s="1"/>
      <c r="AE47" s="1"/>
      <c r="AF47" s="1"/>
      <c r="AG47" s="1"/>
      <c r="AH47" s="1"/>
      <c r="AI47" s="1"/>
      <c r="AJ47" s="1"/>
      <c r="AK47" s="1"/>
      <c r="AL47" s="1"/>
      <c r="AM47" s="1"/>
      <c r="AN47" s="1"/>
      <c r="AO47" s="1"/>
      <c r="AP47" s="1"/>
      <c r="AQ47" s="1"/>
      <c r="AR47" s="1"/>
      <c r="AS47" s="1"/>
      <c r="AT47" s="1"/>
      <c r="AU47" s="1"/>
    </row>
    <row r="48" spans="1:47" ht="21" customHeight="1" x14ac:dyDescent="0.25">
      <c r="A48" s="342"/>
      <c r="B48" s="343"/>
      <c r="C48" s="58" t="str">
        <f t="shared" si="8"/>
        <v xml:space="preserve">Merge TAC regions </v>
      </c>
      <c r="D48" s="216" t="s">
        <v>124</v>
      </c>
      <c r="E48" s="199" t="s">
        <v>124</v>
      </c>
      <c r="F48" s="172" t="s">
        <v>124</v>
      </c>
      <c r="G48" s="216" t="s">
        <v>124</v>
      </c>
      <c r="H48" s="199" t="s">
        <v>124</v>
      </c>
      <c r="I48" s="199" t="s">
        <v>124</v>
      </c>
      <c r="J48" s="35"/>
      <c r="K48" s="75"/>
      <c r="L48" s="35"/>
      <c r="M48" s="216" t="s">
        <v>124</v>
      </c>
      <c r="N48" s="3" t="s">
        <v>124</v>
      </c>
      <c r="O48" s="171" t="s">
        <v>124</v>
      </c>
      <c r="P48" s="270" t="s">
        <v>124</v>
      </c>
      <c r="Q48" s="271" t="s">
        <v>178</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1"/>
      <c r="F49" s="6"/>
      <c r="G49" s="6"/>
      <c r="H49" s="1"/>
      <c r="I49" s="1"/>
      <c r="J49" s="1"/>
      <c r="K49" s="6"/>
      <c r="L49" s="1"/>
      <c r="M49" s="6"/>
      <c r="N49" s="5"/>
      <c r="O49" s="5"/>
      <c r="P49" s="277"/>
      <c r="Q49" s="273"/>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36"/>
      <c r="F50" s="7"/>
      <c r="G50" s="7"/>
      <c r="H50" s="36"/>
      <c r="I50" s="36"/>
      <c r="J50" s="36"/>
      <c r="L50" s="36"/>
      <c r="M50" s="7"/>
      <c r="N50" s="36"/>
      <c r="O50" s="36"/>
      <c r="P50" s="36"/>
      <c r="Q50" s="36"/>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216" t="s">
        <v>124</v>
      </c>
      <c r="E51" s="199" t="s">
        <v>124</v>
      </c>
      <c r="F51" s="172" t="s">
        <v>124</v>
      </c>
      <c r="G51" s="216" t="s">
        <v>124</v>
      </c>
      <c r="H51" s="199" t="s">
        <v>124</v>
      </c>
      <c r="I51" s="199" t="s">
        <v>124</v>
      </c>
      <c r="J51" s="35"/>
      <c r="K51" s="75"/>
      <c r="L51" s="35"/>
      <c r="M51" s="216" t="s">
        <v>124</v>
      </c>
      <c r="N51" s="3" t="s">
        <v>124</v>
      </c>
      <c r="O51" s="171" t="s">
        <v>124</v>
      </c>
      <c r="P51" s="270" t="s">
        <v>124</v>
      </c>
      <c r="Q51" s="271" t="s">
        <v>178</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216" t="s">
        <v>124</v>
      </c>
      <c r="E52" s="199" t="s">
        <v>124</v>
      </c>
      <c r="F52" s="172" t="s">
        <v>124</v>
      </c>
      <c r="G52" s="216" t="s">
        <v>124</v>
      </c>
      <c r="H52" s="199" t="s">
        <v>124</v>
      </c>
      <c r="I52" s="199" t="s">
        <v>124</v>
      </c>
      <c r="J52" s="25"/>
      <c r="K52" s="75"/>
      <c r="L52" s="25"/>
      <c r="M52" s="216" t="s">
        <v>124</v>
      </c>
      <c r="N52" s="3" t="s">
        <v>124</v>
      </c>
      <c r="O52" s="171" t="s">
        <v>124</v>
      </c>
      <c r="P52" s="270" t="s">
        <v>124</v>
      </c>
      <c r="Q52" s="271" t="s">
        <v>178</v>
      </c>
      <c r="R52" s="150"/>
      <c r="S52" s="150"/>
    </row>
    <row r="53" spans="1:47" s="1" customFormat="1" ht="30" customHeight="1" x14ac:dyDescent="0.35">
      <c r="A53" s="342"/>
      <c r="B53" s="343"/>
      <c r="C53" s="176" t="s">
        <v>31</v>
      </c>
      <c r="D53" s="216" t="s">
        <v>124</v>
      </c>
      <c r="E53" s="199" t="s">
        <v>124</v>
      </c>
      <c r="F53" s="172" t="s">
        <v>124</v>
      </c>
      <c r="G53" s="216" t="s">
        <v>124</v>
      </c>
      <c r="H53" s="199" t="s">
        <v>124</v>
      </c>
      <c r="I53" s="199" t="s">
        <v>124</v>
      </c>
      <c r="J53" s="25"/>
      <c r="K53" s="75"/>
      <c r="L53" s="25"/>
      <c r="M53" s="216" t="s">
        <v>124</v>
      </c>
      <c r="N53" s="3" t="s">
        <v>124</v>
      </c>
      <c r="O53" s="171" t="s">
        <v>124</v>
      </c>
      <c r="P53" s="270" t="s">
        <v>124</v>
      </c>
      <c r="Q53" s="271" t="s">
        <v>178</v>
      </c>
      <c r="R53" s="150"/>
      <c r="S53" s="150"/>
    </row>
    <row r="54" spans="1:47" s="1" customFormat="1" ht="21" x14ac:dyDescent="0.35">
      <c r="A54" s="342"/>
      <c r="B54" s="343"/>
      <c r="C54" s="175"/>
      <c r="D54" s="185"/>
      <c r="E54" s="185"/>
      <c r="F54" s="185"/>
      <c r="G54" s="185"/>
      <c r="H54" s="185"/>
      <c r="I54" s="185"/>
      <c r="J54" s="39"/>
      <c r="K54" s="196"/>
      <c r="L54" s="39"/>
      <c r="M54" s="39"/>
      <c r="N54" s="197"/>
      <c r="O54" s="197"/>
      <c r="P54" s="148"/>
      <c r="Q54" s="147"/>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32" customHeight="1" thickBot="1" x14ac:dyDescent="0.3">
      <c r="A57" s="344" t="s">
        <v>78</v>
      </c>
      <c r="B57" s="345"/>
      <c r="C57" s="345"/>
      <c r="D57" s="346" t="s">
        <v>296</v>
      </c>
      <c r="E57" s="345"/>
      <c r="F57" s="345"/>
      <c r="G57" s="345"/>
      <c r="H57" s="345"/>
      <c r="I57" s="347"/>
      <c r="J57" s="117"/>
      <c r="K57" s="105"/>
      <c r="L57" s="22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23"/>
      <c r="I67" s="106"/>
      <c r="J67" s="117"/>
      <c r="K67" s="105"/>
      <c r="L67" s="22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29">
    <mergeCell ref="A67:C67"/>
    <mergeCell ref="A43:B48"/>
    <mergeCell ref="A51:B55"/>
    <mergeCell ref="A57:C57"/>
    <mergeCell ref="D57:I57"/>
    <mergeCell ref="R57:S57"/>
    <mergeCell ref="A60:B65"/>
    <mergeCell ref="A29:B29"/>
    <mergeCell ref="R30:S30"/>
    <mergeCell ref="A31:B33"/>
    <mergeCell ref="R32:S32"/>
    <mergeCell ref="R35:S35"/>
    <mergeCell ref="A36:B40"/>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92D050"/>
  </sheetPr>
  <dimension ref="A1:AU81"/>
  <sheetViews>
    <sheetView zoomScale="60" zoomScaleNormal="60" workbookViewId="0">
      <pane xSplit="2" ySplit="2" topLeftCell="C3" activePane="bottomRight" state="frozen"/>
      <selection pane="topRight" activeCell="C1" sqref="C1"/>
      <selection pane="bottomLeft" activeCell="A3" sqref="A3"/>
      <selection pane="bottomRight" activeCell="I11" sqref="I11"/>
    </sheetView>
  </sheetViews>
  <sheetFormatPr defaultColWidth="35.75" defaultRowHeight="15.75" x14ac:dyDescent="0.25"/>
  <cols>
    <col min="1" max="1" width="35.25" customWidth="1"/>
    <col min="2" max="2" width="49.875" bestFit="1" customWidth="1"/>
    <col min="3" max="3" width="59.375" customWidth="1"/>
    <col min="4" max="4" width="27.375" customWidth="1"/>
    <col min="5" max="5" width="24.375" customWidth="1"/>
    <col min="6"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87</v>
      </c>
      <c r="B1" s="108"/>
      <c r="C1" s="108"/>
      <c r="D1" s="295" t="s">
        <v>311</v>
      </c>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16524</v>
      </c>
      <c r="D4" s="323"/>
      <c r="E4" s="323"/>
      <c r="F4" s="323"/>
      <c r="G4" s="323"/>
      <c r="H4" s="323"/>
      <c r="I4" s="323"/>
      <c r="J4" s="323"/>
      <c r="K4" s="323"/>
      <c r="L4" s="323"/>
      <c r="M4" s="323"/>
    </row>
    <row r="5" spans="1:29" s="1" customFormat="1" ht="26.25" x14ac:dyDescent="0.25">
      <c r="A5" s="333" t="s">
        <v>351</v>
      </c>
      <c r="B5" s="333"/>
      <c r="C5" s="212">
        <f>C4*1</f>
        <v>16524</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F7" si="0">(E8/$C$4)*100</f>
        <v>0.81094166061486328</v>
      </c>
      <c r="F7" s="100">
        <f t="shared" si="0"/>
        <v>1.3495521665456307</v>
      </c>
      <c r="G7" s="87">
        <f>(G8/$C$4)*100</f>
        <v>0</v>
      </c>
      <c r="H7" s="100">
        <f>(H8/$C$4)*100</f>
        <v>97.639796659404496</v>
      </c>
      <c r="I7" s="100">
        <f>(I8/$C$4)*100</f>
        <v>0.19970951343500362</v>
      </c>
      <c r="J7" s="90">
        <v>16.899999999999999</v>
      </c>
      <c r="K7" s="90">
        <v>79.599999999999994</v>
      </c>
      <c r="L7" s="90">
        <v>3.5</v>
      </c>
      <c r="M7" s="87">
        <v>0</v>
      </c>
      <c r="N7" s="71"/>
    </row>
    <row r="8" spans="1:29" s="1" customFormat="1" ht="26.25" customHeight="1" x14ac:dyDescent="0.25">
      <c r="A8" s="128"/>
      <c r="B8" s="123" t="s">
        <v>339</v>
      </c>
      <c r="C8" s="73"/>
      <c r="D8" s="50">
        <v>0</v>
      </c>
      <c r="E8" s="235">
        <v>134</v>
      </c>
      <c r="F8" s="235">
        <v>223</v>
      </c>
      <c r="G8" s="235"/>
      <c r="H8" s="235">
        <v>16134</v>
      </c>
      <c r="I8" s="235">
        <v>33</v>
      </c>
      <c r="J8" s="91">
        <f>($H$8/100)*J7</f>
        <v>2726.6459999999997</v>
      </c>
      <c r="K8" s="91">
        <f>($H$8/100)*K7</f>
        <v>12842.663999999999</v>
      </c>
      <c r="L8" s="91">
        <f>($H$8/100)*L7</f>
        <v>564.69000000000005</v>
      </c>
      <c r="M8" s="50">
        <v>0</v>
      </c>
      <c r="N8" s="94"/>
    </row>
    <row r="9" spans="1:29" s="1" customFormat="1" ht="26.25" customHeight="1" x14ac:dyDescent="0.25">
      <c r="A9" s="124" t="s">
        <v>48</v>
      </c>
      <c r="B9" s="122" t="s">
        <v>47</v>
      </c>
      <c r="C9" s="73"/>
      <c r="D9" s="87">
        <v>0</v>
      </c>
      <c r="E9" s="87">
        <v>146.88800000000001</v>
      </c>
      <c r="F9" s="87">
        <v>244.517</v>
      </c>
      <c r="G9" s="87">
        <v>1.38</v>
      </c>
      <c r="H9" s="87">
        <v>17636.23</v>
      </c>
      <c r="I9" s="87">
        <v>86.247</v>
      </c>
      <c r="J9" s="91"/>
      <c r="K9" s="91"/>
      <c r="L9" s="91"/>
      <c r="M9" s="87">
        <v>0</v>
      </c>
      <c r="N9" s="139">
        <f>SUM(D9:I9)</f>
        <v>18115.261999999999</v>
      </c>
    </row>
    <row r="10" spans="1:29" s="1" customFormat="1" ht="26.25" customHeight="1" x14ac:dyDescent="0.25">
      <c r="A10" s="128"/>
      <c r="B10" s="123" t="s">
        <v>340</v>
      </c>
      <c r="C10" s="73"/>
      <c r="D10" s="88">
        <f>($C$5/100)*D7</f>
        <v>0</v>
      </c>
      <c r="E10" s="88">
        <f t="shared" ref="E10:I10" si="1">($C$5/100)*E7</f>
        <v>134.00000000000003</v>
      </c>
      <c r="F10" s="88">
        <f t="shared" si="1"/>
        <v>223.00000000000003</v>
      </c>
      <c r="G10" s="88">
        <f>($C$5/100)*G7</f>
        <v>0</v>
      </c>
      <c r="H10" s="88">
        <f>($C$5/100)*H7</f>
        <v>16134</v>
      </c>
      <c r="I10" s="88">
        <f t="shared" si="1"/>
        <v>33</v>
      </c>
      <c r="J10" s="92">
        <f>($H$10/100)*J7</f>
        <v>2726.6459999999997</v>
      </c>
      <c r="K10" s="92">
        <f>($H$10/100)*K7</f>
        <v>12842.663999999999</v>
      </c>
      <c r="L10" s="92">
        <f>($H$10/100)*L7</f>
        <v>564.69000000000005</v>
      </c>
      <c r="M10" s="88">
        <f t="shared" ref="M10" si="2">($C$5/100)*M7</f>
        <v>0</v>
      </c>
      <c r="N10" s="94"/>
    </row>
    <row r="11" spans="1:29" s="1" customFormat="1" ht="26.25" customHeight="1" x14ac:dyDescent="0.25">
      <c r="A11" s="124" t="s">
        <v>49</v>
      </c>
      <c r="B11" s="122" t="s">
        <v>341</v>
      </c>
      <c r="C11" s="73"/>
      <c r="D11" s="235">
        <v>0</v>
      </c>
      <c r="E11" s="235">
        <v>0</v>
      </c>
      <c r="F11" s="65">
        <v>110.27</v>
      </c>
      <c r="G11" s="51">
        <v>0</v>
      </c>
      <c r="H11" s="225">
        <v>14657.46</v>
      </c>
      <c r="I11" s="225">
        <v>0.03</v>
      </c>
      <c r="J11" s="234">
        <v>5</v>
      </c>
      <c r="K11" s="93">
        <v>5026</v>
      </c>
      <c r="L11" s="234">
        <v>2</v>
      </c>
      <c r="M11" s="225">
        <v>0</v>
      </c>
      <c r="N11" s="94"/>
    </row>
    <row r="12" spans="1:29" s="1" customFormat="1" ht="26.25" customHeight="1" x14ac:dyDescent="0.25">
      <c r="A12" s="124"/>
      <c r="B12" s="122" t="s">
        <v>342</v>
      </c>
      <c r="C12" s="73"/>
      <c r="D12" s="235">
        <v>0</v>
      </c>
      <c r="E12" s="235">
        <v>0</v>
      </c>
      <c r="F12" s="319">
        <v>0</v>
      </c>
      <c r="G12" s="51">
        <v>0</v>
      </c>
      <c r="H12" s="318">
        <v>0</v>
      </c>
      <c r="I12" s="225">
        <v>0</v>
      </c>
      <c r="J12" s="234"/>
      <c r="K12" s="93"/>
      <c r="L12" s="234"/>
      <c r="M12" s="225">
        <v>0</v>
      </c>
      <c r="N12" s="94"/>
    </row>
    <row r="13" spans="1:29" s="1" customFormat="1" ht="26.25" customHeight="1" x14ac:dyDescent="0.25">
      <c r="B13" s="122" t="s">
        <v>343</v>
      </c>
      <c r="C13" s="73"/>
      <c r="D13" s="140">
        <v>0</v>
      </c>
      <c r="E13" s="140">
        <v>0</v>
      </c>
      <c r="F13" s="140">
        <v>0</v>
      </c>
      <c r="G13" s="140">
        <v>0</v>
      </c>
      <c r="H13" s="140">
        <f t="shared" ref="H13" si="3">H12/H14</f>
        <v>0</v>
      </c>
      <c r="I13" s="140">
        <f t="shared" ref="I13" si="4">I12/I14</f>
        <v>0</v>
      </c>
      <c r="J13" s="90">
        <v>30.61</v>
      </c>
      <c r="K13" s="93">
        <v>33.07</v>
      </c>
      <c r="L13" s="90">
        <v>455.3</v>
      </c>
      <c r="M13" s="140">
        <v>0</v>
      </c>
      <c r="N13" s="94"/>
    </row>
    <row r="14" spans="1:29" s="1" customFormat="1" ht="26.25" x14ac:dyDescent="0.25">
      <c r="A14" s="46"/>
      <c r="B14" s="122" t="s">
        <v>344</v>
      </c>
      <c r="C14" s="126">
        <f>SUM(D14:I14,M14)</f>
        <v>14767.76</v>
      </c>
      <c r="D14" s="65">
        <f>D12+D11</f>
        <v>0</v>
      </c>
      <c r="E14" s="65">
        <f t="shared" ref="E14:H14" si="5">E12+E11</f>
        <v>0</v>
      </c>
      <c r="F14" s="97">
        <f t="shared" si="5"/>
        <v>110.27</v>
      </c>
      <c r="G14" s="97">
        <f t="shared" si="5"/>
        <v>0</v>
      </c>
      <c r="H14" s="97">
        <f t="shared" si="5"/>
        <v>14657.46</v>
      </c>
      <c r="I14" s="97">
        <f t="shared" ref="I14" si="6">I12+I11</f>
        <v>0.03</v>
      </c>
      <c r="J14" s="98">
        <f t="shared" ref="J14:L14" si="7">(J11/(100-J13))*100</f>
        <v>7.2056492289955321</v>
      </c>
      <c r="K14" s="98">
        <f t="shared" si="7"/>
        <v>7509.3381144479299</v>
      </c>
      <c r="L14" s="98">
        <f t="shared" si="7"/>
        <v>-0.56290458767238949</v>
      </c>
      <c r="M14" s="97">
        <f t="shared" ref="M14" si="8">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16407</v>
      </c>
      <c r="D16" s="235"/>
      <c r="E16" s="235">
        <v>133</v>
      </c>
      <c r="F16" s="235">
        <v>222</v>
      </c>
      <c r="G16" s="235"/>
      <c r="H16" s="235">
        <v>16019</v>
      </c>
      <c r="I16" s="235">
        <v>33</v>
      </c>
      <c r="J16" s="235"/>
      <c r="K16" s="235"/>
      <c r="L16" s="235"/>
      <c r="M16" s="235"/>
    </row>
    <row r="17" spans="1:47" s="1" customFormat="1" ht="26.25" hidden="1" x14ac:dyDescent="0.25">
      <c r="A17" s="46"/>
      <c r="B17" s="310" t="s">
        <v>336</v>
      </c>
      <c r="C17" s="137"/>
      <c r="D17" s="235"/>
      <c r="E17" s="235"/>
      <c r="F17" s="235"/>
      <c r="G17" s="235"/>
      <c r="H17" s="235"/>
      <c r="I17" s="235"/>
      <c r="J17" s="235"/>
      <c r="K17" s="235"/>
      <c r="L17" s="235"/>
      <c r="M17" s="235"/>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0</v>
      </c>
      <c r="F19" s="127">
        <f>F11/F8</f>
        <v>0.49448430493273543</v>
      </c>
      <c r="G19" s="127"/>
      <c r="H19" s="127">
        <f>H11/H8</f>
        <v>0.90848270732614345</v>
      </c>
      <c r="I19" s="127">
        <f>I11/I8</f>
        <v>9.0909090909090909E-4</v>
      </c>
      <c r="J19" s="125">
        <f>J14/J8</f>
        <v>2.6426786715237449E-3</v>
      </c>
      <c r="K19" s="125">
        <f>K14/K8</f>
        <v>0.58471810166862037</v>
      </c>
      <c r="L19" s="125">
        <f>L14/L8</f>
        <v>-9.9683824341211891E-4</v>
      </c>
      <c r="M19" s="127"/>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0</v>
      </c>
      <c r="F20" s="127">
        <f>F11/F9</f>
        <v>0.45097068915453731</v>
      </c>
      <c r="G20" s="127"/>
      <c r="H20" s="127">
        <f>H11/H9</f>
        <v>0.83109939028919444</v>
      </c>
      <c r="I20" s="127">
        <f>I11/I9</f>
        <v>3.4783818567602349E-4</v>
      </c>
      <c r="J20" s="95"/>
      <c r="K20" s="96"/>
      <c r="L20" s="95"/>
      <c r="M20" s="127"/>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0</v>
      </c>
      <c r="F21" s="133">
        <f>F14/F8</f>
        <v>0.49448430493273543</v>
      </c>
      <c r="G21" s="133"/>
      <c r="H21" s="133">
        <f>H14/H8</f>
        <v>0.90848270732614345</v>
      </c>
      <c r="I21" s="133">
        <f>I14/I8</f>
        <v>9.0909090909090909E-4</v>
      </c>
      <c r="J21" s="95"/>
      <c r="K21" s="96"/>
      <c r="L21" s="95"/>
      <c r="M21" s="133"/>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0</v>
      </c>
      <c r="F22" s="129">
        <f>F14/F9</f>
        <v>0.45097068915453731</v>
      </c>
      <c r="G22" s="129"/>
      <c r="H22" s="129">
        <f>H14/H9</f>
        <v>0.83109939028919444</v>
      </c>
      <c r="I22" s="129">
        <f>I14/I9</f>
        <v>3.4783818567602349E-4</v>
      </c>
      <c r="J22" s="95"/>
      <c r="K22" s="96"/>
      <c r="L22" s="95"/>
      <c r="M22" s="129"/>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f>E14/E10</f>
        <v>0</v>
      </c>
      <c r="F23" s="191">
        <f>F14/F10</f>
        <v>0.49448430493273532</v>
      </c>
      <c r="G23" s="191"/>
      <c r="H23" s="191">
        <f>H14/H10</f>
        <v>0.90848270732614345</v>
      </c>
      <c r="I23" s="191">
        <f>I14/I10</f>
        <v>9.0909090909090909E-4</v>
      </c>
      <c r="J23" s="95"/>
      <c r="K23" s="96"/>
      <c r="L23" s="95"/>
      <c r="M23" s="191"/>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 t="shared" ref="D24:I24" si="9">D10-D14</f>
        <v>0</v>
      </c>
      <c r="E24" s="192">
        <f t="shared" si="9"/>
        <v>134.00000000000003</v>
      </c>
      <c r="F24" s="193">
        <f t="shared" si="9"/>
        <v>112.73000000000003</v>
      </c>
      <c r="G24" s="193">
        <f t="shared" si="9"/>
        <v>0</v>
      </c>
      <c r="H24" s="193">
        <f t="shared" si="9"/>
        <v>1476.5400000000009</v>
      </c>
      <c r="I24" s="193">
        <f t="shared" si="9"/>
        <v>32.97</v>
      </c>
      <c r="J24" s="125"/>
      <c r="K24" s="125"/>
      <c r="L24" s="125"/>
      <c r="M24" s="193">
        <f>M10-M14</f>
        <v>0</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26" t="s">
        <v>124</v>
      </c>
      <c r="D25" s="213"/>
      <c r="E25" s="182"/>
      <c r="F25" s="182" t="s">
        <v>130</v>
      </c>
      <c r="G25" s="213"/>
      <c r="H25" s="182" t="s">
        <v>129</v>
      </c>
      <c r="I25" s="182"/>
      <c r="J25" s="61"/>
      <c r="K25" s="61"/>
      <c r="L25" s="61"/>
      <c r="M25" s="213"/>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214"/>
      <c r="E26" s="183"/>
      <c r="F26" s="183" t="s">
        <v>138</v>
      </c>
      <c r="G26" s="214"/>
      <c r="H26" s="183" t="s">
        <v>140</v>
      </c>
      <c r="I26" s="183"/>
      <c r="J26" s="157"/>
      <c r="K26" s="77"/>
      <c r="L26" s="77"/>
      <c r="M26" s="214"/>
      <c r="N26" s="155"/>
      <c r="O26" s="155"/>
      <c r="P26" s="155"/>
      <c r="Q26" s="156"/>
      <c r="R26" s="151"/>
      <c r="S26" s="151"/>
    </row>
    <row r="27" spans="1:47" s="71" customFormat="1" ht="27" thickBot="1" x14ac:dyDescent="0.45">
      <c r="A27" s="329" t="s">
        <v>68</v>
      </c>
      <c r="B27" s="330"/>
      <c r="C27" s="327"/>
      <c r="D27" s="214"/>
      <c r="E27" s="183"/>
      <c r="F27" s="183"/>
      <c r="G27" s="214"/>
      <c r="H27" s="183" t="s">
        <v>125</v>
      </c>
      <c r="I27" s="183"/>
      <c r="J27" s="152"/>
      <c r="K27" s="152"/>
      <c r="L27" s="152"/>
      <c r="M27" s="214"/>
      <c r="N27" s="155"/>
      <c r="O27" s="155"/>
      <c r="P27" s="155"/>
      <c r="Q27" s="156"/>
      <c r="R27" s="151"/>
      <c r="S27" s="151"/>
    </row>
    <row r="28" spans="1:47" s="71" customFormat="1" ht="27" thickBot="1" x14ac:dyDescent="0.45">
      <c r="A28" s="331" t="s">
        <v>67</v>
      </c>
      <c r="B28" s="332"/>
      <c r="C28" s="328"/>
      <c r="D28" s="215"/>
      <c r="E28" s="184"/>
      <c r="F28" s="184"/>
      <c r="G28" s="215"/>
      <c r="H28" s="184"/>
      <c r="I28" s="184"/>
      <c r="J28" s="152"/>
      <c r="K28" s="152"/>
      <c r="L28" s="152"/>
      <c r="M28" s="215"/>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6" t="s">
        <v>124</v>
      </c>
      <c r="E31" s="199" t="s">
        <v>124</v>
      </c>
      <c r="F31" s="185" t="s">
        <v>124</v>
      </c>
      <c r="G31" s="216" t="s">
        <v>124</v>
      </c>
      <c r="H31" s="185" t="s">
        <v>124</v>
      </c>
      <c r="I31" s="185" t="s">
        <v>124</v>
      </c>
      <c r="J31" s="39"/>
      <c r="K31" s="75"/>
      <c r="L31" s="39"/>
      <c r="M31" s="216" t="s">
        <v>124</v>
      </c>
      <c r="N31" s="3" t="s">
        <v>124</v>
      </c>
      <c r="O31" s="3" t="s">
        <v>124</v>
      </c>
      <c r="P31" s="170" t="s">
        <v>124</v>
      </c>
      <c r="Q31" s="253" t="s">
        <v>221</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6" t="s">
        <v>124</v>
      </c>
      <c r="E32" s="199" t="s">
        <v>124</v>
      </c>
      <c r="F32" s="185" t="s">
        <v>124</v>
      </c>
      <c r="G32" s="216" t="s">
        <v>124</v>
      </c>
      <c r="H32" s="185" t="s">
        <v>124</v>
      </c>
      <c r="I32" s="185" t="s">
        <v>124</v>
      </c>
      <c r="J32" s="39"/>
      <c r="K32" s="75"/>
      <c r="L32" s="39"/>
      <c r="M32" s="216" t="s">
        <v>124</v>
      </c>
      <c r="N32" s="3" t="s">
        <v>124</v>
      </c>
      <c r="O32" s="3" t="s">
        <v>124</v>
      </c>
      <c r="P32" s="170" t="s">
        <v>124</v>
      </c>
      <c r="Q32" s="253" t="s">
        <v>221</v>
      </c>
      <c r="R32" s="334"/>
      <c r="S32" s="334"/>
      <c r="AD32" s="1"/>
      <c r="AE32" s="1"/>
      <c r="AF32" s="1"/>
      <c r="AG32" s="1"/>
      <c r="AH32" s="1"/>
      <c r="AI32" s="1"/>
      <c r="AJ32" s="1"/>
      <c r="AK32" s="1"/>
      <c r="AL32" s="1"/>
      <c r="AM32" s="1"/>
      <c r="AN32" s="1"/>
      <c r="AO32" s="1"/>
      <c r="AP32" s="1"/>
      <c r="AQ32" s="1"/>
      <c r="AR32" s="1"/>
      <c r="AS32" s="1"/>
      <c r="AT32" s="1"/>
      <c r="AU32" s="1"/>
    </row>
    <row r="33" spans="1:47" ht="21" x14ac:dyDescent="0.25">
      <c r="A33" s="341"/>
      <c r="B33" s="340"/>
      <c r="C33" s="54" t="s">
        <v>62</v>
      </c>
      <c r="D33" s="216" t="s">
        <v>124</v>
      </c>
      <c r="E33" s="199" t="s">
        <v>124</v>
      </c>
      <c r="F33" s="185" t="s">
        <v>124</v>
      </c>
      <c r="G33" s="216" t="s">
        <v>124</v>
      </c>
      <c r="H33" s="185" t="s">
        <v>124</v>
      </c>
      <c r="I33" s="185" t="s">
        <v>124</v>
      </c>
      <c r="J33" s="39"/>
      <c r="K33" s="75"/>
      <c r="L33" s="39"/>
      <c r="M33" s="216" t="s">
        <v>124</v>
      </c>
      <c r="N33" s="3" t="s">
        <v>124</v>
      </c>
      <c r="O33" s="3" t="s">
        <v>124</v>
      </c>
      <c r="P33" s="170" t="s">
        <v>124</v>
      </c>
      <c r="Q33" s="253" t="s">
        <v>221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110"/>
      <c r="H34" s="4"/>
      <c r="I34" s="7"/>
      <c r="J34" s="4"/>
      <c r="K34" s="7"/>
      <c r="L34" s="4"/>
      <c r="M34" s="4"/>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111"/>
      <c r="H35" s="1"/>
      <c r="I35" s="9"/>
      <c r="J35" s="1"/>
      <c r="L35" s="1"/>
      <c r="M35" s="1"/>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6" t="s">
        <v>124</v>
      </c>
      <c r="E36" s="199" t="s">
        <v>124</v>
      </c>
      <c r="F36" s="185" t="s">
        <v>124</v>
      </c>
      <c r="G36" s="216" t="s">
        <v>124</v>
      </c>
      <c r="H36" s="185" t="s">
        <v>124</v>
      </c>
      <c r="I36" s="185" t="s">
        <v>124</v>
      </c>
      <c r="J36" s="39"/>
      <c r="K36" s="75"/>
      <c r="L36" s="39"/>
      <c r="M36" s="216" t="s">
        <v>124</v>
      </c>
      <c r="N36" s="3" t="s">
        <v>124</v>
      </c>
      <c r="O36" s="3" t="s">
        <v>124</v>
      </c>
      <c r="P36" s="170" t="s">
        <v>124</v>
      </c>
      <c r="Q36" s="253" t="s">
        <v>221</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216" t="s">
        <v>124</v>
      </c>
      <c r="E37" s="199" t="s">
        <v>124</v>
      </c>
      <c r="F37" s="185" t="s">
        <v>124</v>
      </c>
      <c r="G37" s="216" t="s">
        <v>124</v>
      </c>
      <c r="H37" s="185" t="s">
        <v>124</v>
      </c>
      <c r="I37" s="185" t="s">
        <v>124</v>
      </c>
      <c r="J37" s="39"/>
      <c r="K37" s="75"/>
      <c r="L37" s="39"/>
      <c r="M37" s="216" t="s">
        <v>124</v>
      </c>
      <c r="N37" s="3" t="s">
        <v>124</v>
      </c>
      <c r="O37" s="3" t="s">
        <v>124</v>
      </c>
      <c r="P37" s="170" t="s">
        <v>124</v>
      </c>
      <c r="Q37" s="253" t="s">
        <v>221</v>
      </c>
      <c r="R37" s="150"/>
      <c r="S37" s="150"/>
      <c r="AD37" s="1"/>
      <c r="AE37" s="1"/>
      <c r="AF37" s="1"/>
      <c r="AG37" s="1"/>
      <c r="AH37" s="1"/>
      <c r="AI37" s="1"/>
      <c r="AJ37" s="1"/>
      <c r="AK37" s="1"/>
      <c r="AL37" s="1"/>
      <c r="AM37" s="1"/>
      <c r="AN37" s="1"/>
      <c r="AO37" s="1"/>
      <c r="AP37" s="1"/>
      <c r="AQ37" s="1"/>
      <c r="AR37" s="1"/>
      <c r="AS37" s="1"/>
      <c r="AT37" s="1"/>
      <c r="AU37" s="1"/>
    </row>
    <row r="38" spans="1:47" ht="21" customHeight="1" x14ac:dyDescent="0.25">
      <c r="A38" s="342"/>
      <c r="B38" s="343"/>
      <c r="C38" s="179" t="s">
        <v>71</v>
      </c>
      <c r="D38" s="216" t="s">
        <v>124</v>
      </c>
      <c r="E38" s="199" t="s">
        <v>124</v>
      </c>
      <c r="F38" s="185" t="s">
        <v>124</v>
      </c>
      <c r="G38" s="216" t="s">
        <v>124</v>
      </c>
      <c r="H38" s="185" t="s">
        <v>124</v>
      </c>
      <c r="I38" s="185" t="s">
        <v>124</v>
      </c>
      <c r="J38" s="39"/>
      <c r="K38" s="75"/>
      <c r="L38" s="39"/>
      <c r="M38" s="216" t="s">
        <v>124</v>
      </c>
      <c r="N38" s="3" t="s">
        <v>124</v>
      </c>
      <c r="O38" s="3" t="s">
        <v>124</v>
      </c>
      <c r="P38" s="170" t="s">
        <v>124</v>
      </c>
      <c r="Q38" s="253" t="s">
        <v>221</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6" t="s">
        <v>124</v>
      </c>
      <c r="E39" s="199" t="s">
        <v>124</v>
      </c>
      <c r="F39" s="185" t="s">
        <v>124</v>
      </c>
      <c r="G39" s="216" t="s">
        <v>124</v>
      </c>
      <c r="H39" s="185" t="s">
        <v>124</v>
      </c>
      <c r="I39" s="185" t="s">
        <v>124</v>
      </c>
      <c r="J39" s="39"/>
      <c r="K39" s="75"/>
      <c r="L39" s="39"/>
      <c r="M39" s="216" t="s">
        <v>124</v>
      </c>
      <c r="N39" s="3" t="s">
        <v>124</v>
      </c>
      <c r="O39" s="3" t="s">
        <v>124</v>
      </c>
      <c r="P39" s="170" t="s">
        <v>124</v>
      </c>
      <c r="Q39" s="253" t="s">
        <v>221</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6" t="s">
        <v>124</v>
      </c>
      <c r="E40" s="199" t="s">
        <v>99</v>
      </c>
      <c r="F40" s="185" t="s">
        <v>99</v>
      </c>
      <c r="G40" s="216" t="s">
        <v>124</v>
      </c>
      <c r="H40" s="185" t="s">
        <v>99</v>
      </c>
      <c r="I40" s="185" t="s">
        <v>99</v>
      </c>
      <c r="J40" s="39"/>
      <c r="K40" s="75"/>
      <c r="L40" s="39"/>
      <c r="M40" s="216" t="s">
        <v>124</v>
      </c>
      <c r="N40" s="3" t="s">
        <v>124</v>
      </c>
      <c r="O40" s="3" t="s">
        <v>124</v>
      </c>
      <c r="P40" s="170" t="s">
        <v>124</v>
      </c>
      <c r="Q40" s="253" t="s">
        <v>221</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6"/>
      <c r="E41" s="166"/>
      <c r="F41" s="166"/>
      <c r="G41" s="167"/>
      <c r="H41" s="166"/>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11"/>
      <c r="H42" s="8"/>
      <c r="I42" s="6"/>
      <c r="J42" s="8"/>
      <c r="L42" s="8"/>
      <c r="M42" s="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6" t="s">
        <v>124</v>
      </c>
      <c r="E43" s="199" t="s">
        <v>124</v>
      </c>
      <c r="F43" s="185" t="s">
        <v>124</v>
      </c>
      <c r="G43" s="216" t="s">
        <v>124</v>
      </c>
      <c r="H43" s="185" t="s">
        <v>124</v>
      </c>
      <c r="I43" s="185" t="s">
        <v>124</v>
      </c>
      <c r="J43" s="39"/>
      <c r="K43" s="75"/>
      <c r="L43" s="39"/>
      <c r="M43" s="216" t="s">
        <v>124</v>
      </c>
      <c r="N43" s="3" t="s">
        <v>124</v>
      </c>
      <c r="O43" s="3" t="s">
        <v>124</v>
      </c>
      <c r="P43" s="170" t="s">
        <v>124</v>
      </c>
      <c r="Q43" s="253" t="s">
        <v>221</v>
      </c>
      <c r="R43"/>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16" t="s">
        <v>124</v>
      </c>
      <c r="E44" s="199" t="s">
        <v>124</v>
      </c>
      <c r="F44" s="185" t="s">
        <v>124</v>
      </c>
      <c r="G44" s="216" t="s">
        <v>124</v>
      </c>
      <c r="H44" s="185" t="s">
        <v>124</v>
      </c>
      <c r="I44" s="185" t="s">
        <v>124</v>
      </c>
      <c r="J44" s="39"/>
      <c r="K44" s="75"/>
      <c r="L44" s="39"/>
      <c r="M44" s="216" t="s">
        <v>124</v>
      </c>
      <c r="N44" s="3" t="s">
        <v>124</v>
      </c>
      <c r="O44" s="3" t="s">
        <v>124</v>
      </c>
      <c r="P44" s="170" t="s">
        <v>124</v>
      </c>
      <c r="Q44" s="253" t="s">
        <v>221</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216" t="s">
        <v>124</v>
      </c>
      <c r="E45" s="199" t="s">
        <v>124</v>
      </c>
      <c r="F45" s="185" t="s">
        <v>124</v>
      </c>
      <c r="G45" s="216" t="s">
        <v>124</v>
      </c>
      <c r="H45" s="185" t="s">
        <v>124</v>
      </c>
      <c r="I45" s="185" t="s">
        <v>124</v>
      </c>
      <c r="J45" s="39"/>
      <c r="K45" s="75"/>
      <c r="L45" s="39"/>
      <c r="M45" s="216" t="s">
        <v>124</v>
      </c>
      <c r="N45" s="3" t="s">
        <v>124</v>
      </c>
      <c r="O45" s="3" t="s">
        <v>124</v>
      </c>
      <c r="P45" s="170" t="s">
        <v>124</v>
      </c>
      <c r="Q45" s="253" t="s">
        <v>221</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16" t="s">
        <v>124</v>
      </c>
      <c r="E46" s="199" t="s">
        <v>124</v>
      </c>
      <c r="F46" s="185" t="s">
        <v>124</v>
      </c>
      <c r="G46" s="216" t="s">
        <v>124</v>
      </c>
      <c r="H46" s="185" t="s">
        <v>124</v>
      </c>
      <c r="I46" s="185" t="s">
        <v>124</v>
      </c>
      <c r="J46" s="39"/>
      <c r="K46" s="75"/>
      <c r="L46" s="39"/>
      <c r="M46" s="216" t="s">
        <v>124</v>
      </c>
      <c r="N46" s="3" t="s">
        <v>124</v>
      </c>
      <c r="O46" s="3" t="s">
        <v>124</v>
      </c>
      <c r="P46" s="170" t="s">
        <v>124</v>
      </c>
      <c r="Q46" s="253" t="s">
        <v>221</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342"/>
      <c r="B47" s="343"/>
      <c r="C47" s="59" t="str">
        <f t="shared" ref="C47:C48" si="10">C61</f>
        <v>Remove TAC</v>
      </c>
      <c r="D47" s="216" t="s">
        <v>124</v>
      </c>
      <c r="E47" s="199" t="s">
        <v>124</v>
      </c>
      <c r="F47" s="185" t="s">
        <v>124</v>
      </c>
      <c r="G47" s="216" t="s">
        <v>124</v>
      </c>
      <c r="H47" s="185" t="s">
        <v>124</v>
      </c>
      <c r="I47" s="185" t="s">
        <v>124</v>
      </c>
      <c r="J47" s="39"/>
      <c r="K47" s="75"/>
      <c r="L47" s="39"/>
      <c r="M47" s="216" t="s">
        <v>124</v>
      </c>
      <c r="N47" s="3" t="s">
        <v>124</v>
      </c>
      <c r="O47" s="3" t="s">
        <v>124</v>
      </c>
      <c r="P47" s="170" t="s">
        <v>124</v>
      </c>
      <c r="Q47" s="253" t="s">
        <v>221</v>
      </c>
      <c r="R47" s="150"/>
      <c r="S47" s="150"/>
      <c r="AD47" s="1"/>
      <c r="AE47" s="1"/>
      <c r="AF47" s="1"/>
      <c r="AG47" s="1"/>
      <c r="AH47" s="1"/>
      <c r="AI47" s="1"/>
      <c r="AJ47" s="1"/>
      <c r="AK47" s="1"/>
      <c r="AL47" s="1"/>
      <c r="AM47" s="1"/>
      <c r="AN47" s="1"/>
      <c r="AO47" s="1"/>
      <c r="AP47" s="1"/>
      <c r="AQ47" s="1"/>
      <c r="AR47" s="1"/>
      <c r="AS47" s="1"/>
      <c r="AT47" s="1"/>
      <c r="AU47" s="1"/>
    </row>
    <row r="48" spans="1:47" ht="21" customHeight="1" x14ac:dyDescent="0.25">
      <c r="A48" s="342"/>
      <c r="B48" s="343"/>
      <c r="C48" s="58" t="str">
        <f t="shared" si="10"/>
        <v xml:space="preserve">Merge TAC regions </v>
      </c>
      <c r="D48" s="216" t="s">
        <v>124</v>
      </c>
      <c r="E48" s="199" t="s">
        <v>124</v>
      </c>
      <c r="F48" s="185" t="s">
        <v>124</v>
      </c>
      <c r="G48" s="216" t="s">
        <v>124</v>
      </c>
      <c r="H48" s="185" t="s">
        <v>124</v>
      </c>
      <c r="I48" s="185" t="s">
        <v>124</v>
      </c>
      <c r="J48" s="39"/>
      <c r="K48" s="75"/>
      <c r="L48" s="39"/>
      <c r="M48" s="216" t="s">
        <v>124</v>
      </c>
      <c r="N48" s="3" t="s">
        <v>124</v>
      </c>
      <c r="O48" s="3" t="s">
        <v>124</v>
      </c>
      <c r="P48" s="170" t="s">
        <v>124</v>
      </c>
      <c r="Q48" s="253" t="s">
        <v>221</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1"/>
      <c r="F49" s="6"/>
      <c r="G49" s="116"/>
      <c r="H49" s="1"/>
      <c r="I49" s="6"/>
      <c r="J49" s="1"/>
      <c r="K49" s="6"/>
      <c r="L49" s="1"/>
      <c r="M49" s="1"/>
      <c r="N49" s="5"/>
      <c r="O49" s="5"/>
      <c r="P49" s="5"/>
      <c r="Q49" s="208"/>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36"/>
      <c r="F50" s="7"/>
      <c r="G50" s="115"/>
      <c r="H50" s="36"/>
      <c r="I50" s="7"/>
      <c r="J50" s="36"/>
      <c r="L50" s="36"/>
      <c r="M50" s="36"/>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216" t="s">
        <v>124</v>
      </c>
      <c r="E51" s="199" t="s">
        <v>124</v>
      </c>
      <c r="F51" s="185" t="s">
        <v>124</v>
      </c>
      <c r="G51" s="216" t="s">
        <v>124</v>
      </c>
      <c r="H51" s="185" t="s">
        <v>124</v>
      </c>
      <c r="I51" s="185" t="s">
        <v>124</v>
      </c>
      <c r="J51" s="39"/>
      <c r="K51" s="75"/>
      <c r="L51" s="39"/>
      <c r="M51" s="216" t="s">
        <v>124</v>
      </c>
      <c r="N51" s="3" t="s">
        <v>124</v>
      </c>
      <c r="O51" s="3" t="s">
        <v>124</v>
      </c>
      <c r="P51" s="170" t="s">
        <v>124</v>
      </c>
      <c r="Q51" s="253" t="s">
        <v>221</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216" t="s">
        <v>124</v>
      </c>
      <c r="E52" s="199" t="s">
        <v>124</v>
      </c>
      <c r="F52" s="185" t="s">
        <v>124</v>
      </c>
      <c r="G52" s="216" t="s">
        <v>124</v>
      </c>
      <c r="H52" s="185" t="s">
        <v>124</v>
      </c>
      <c r="I52" s="185" t="s">
        <v>124</v>
      </c>
      <c r="J52" s="39"/>
      <c r="K52" s="75"/>
      <c r="L52" s="39"/>
      <c r="M52" s="216" t="s">
        <v>124</v>
      </c>
      <c r="N52" s="3" t="s">
        <v>124</v>
      </c>
      <c r="O52" s="3" t="s">
        <v>124</v>
      </c>
      <c r="P52" s="170" t="s">
        <v>124</v>
      </c>
      <c r="Q52" s="253" t="s">
        <v>221</v>
      </c>
      <c r="R52" s="150"/>
      <c r="S52" s="150"/>
    </row>
    <row r="53" spans="1:47" s="1" customFormat="1" ht="21" x14ac:dyDescent="0.35">
      <c r="A53" s="342"/>
      <c r="B53" s="343"/>
      <c r="C53" s="176" t="s">
        <v>31</v>
      </c>
      <c r="D53" s="216" t="s">
        <v>124</v>
      </c>
      <c r="E53" s="199" t="s">
        <v>124</v>
      </c>
      <c r="F53" s="185" t="s">
        <v>124</v>
      </c>
      <c r="G53" s="216" t="s">
        <v>124</v>
      </c>
      <c r="H53" s="185" t="s">
        <v>124</v>
      </c>
      <c r="I53" s="185" t="s">
        <v>124</v>
      </c>
      <c r="J53" s="39"/>
      <c r="K53" s="75"/>
      <c r="L53" s="39"/>
      <c r="M53" s="216" t="s">
        <v>124</v>
      </c>
      <c r="N53" s="3" t="s">
        <v>124</v>
      </c>
      <c r="O53" s="3" t="s">
        <v>124</v>
      </c>
      <c r="P53" s="170" t="s">
        <v>124</v>
      </c>
      <c r="Q53" s="253" t="s">
        <v>221</v>
      </c>
      <c r="R53" s="150"/>
      <c r="S53" s="150"/>
    </row>
    <row r="54" spans="1:47" s="1" customFormat="1" ht="21" customHeight="1" x14ac:dyDescent="0.35">
      <c r="A54" s="342"/>
      <c r="B54" s="343"/>
      <c r="C54" s="175"/>
      <c r="D54" s="185"/>
      <c r="E54" s="185"/>
      <c r="F54" s="185"/>
      <c r="G54" s="185"/>
      <c r="H54" s="185"/>
      <c r="I54" s="185"/>
      <c r="J54" s="39"/>
      <c r="K54" s="196"/>
      <c r="L54" s="39"/>
      <c r="M54" s="39"/>
      <c r="N54" s="197"/>
      <c r="O54" s="197"/>
      <c r="P54" s="148"/>
      <c r="Q54" s="147"/>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11.75" customHeight="1" thickBot="1" x14ac:dyDescent="0.3">
      <c r="A57" s="344" t="s">
        <v>78</v>
      </c>
      <c r="B57" s="345"/>
      <c r="C57" s="345"/>
      <c r="D57" s="346" t="s">
        <v>320</v>
      </c>
      <c r="E57" s="345"/>
      <c r="F57" s="345"/>
      <c r="G57" s="345"/>
      <c r="H57" s="345"/>
      <c r="I57" s="347"/>
      <c r="J57" s="117"/>
      <c r="K57" s="105"/>
      <c r="L57" s="22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23"/>
      <c r="I67" s="106"/>
      <c r="J67" s="117"/>
      <c r="K67" s="105"/>
      <c r="L67" s="22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29">
    <mergeCell ref="A67:C67"/>
    <mergeCell ref="A43:B48"/>
    <mergeCell ref="A51:B55"/>
    <mergeCell ref="A57:C57"/>
    <mergeCell ref="D57:I57"/>
    <mergeCell ref="R57:S57"/>
    <mergeCell ref="A60:B65"/>
    <mergeCell ref="A29:B29"/>
    <mergeCell ref="R30:S30"/>
    <mergeCell ref="A31:B33"/>
    <mergeCell ref="R32:S32"/>
    <mergeCell ref="R35:S35"/>
    <mergeCell ref="A36:B40"/>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5" tint="0.39997558519241921"/>
  </sheetPr>
  <dimension ref="A1:AU82"/>
  <sheetViews>
    <sheetView zoomScale="60" zoomScaleNormal="60" workbookViewId="0">
      <pane xSplit="2" ySplit="2" topLeftCell="C11" activePane="bottomRight" state="frozen"/>
      <selection pane="topRight" activeCell="C1" sqref="C1"/>
      <selection pane="bottomLeft" activeCell="A3" sqref="A3"/>
      <selection pane="bottomRight" activeCell="F46" sqref="F46"/>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6" bestFit="1"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88</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6448</v>
      </c>
      <c r="D4" s="323"/>
      <c r="E4" s="323"/>
      <c r="F4" s="323"/>
      <c r="G4" s="323"/>
      <c r="H4" s="323"/>
      <c r="I4" s="323"/>
      <c r="J4" s="323"/>
      <c r="K4" s="323"/>
      <c r="L4" s="323"/>
      <c r="M4" s="323"/>
    </row>
    <row r="5" spans="1:29" s="1" customFormat="1" ht="26.25" x14ac:dyDescent="0.25">
      <c r="A5" s="333" t="s">
        <v>352</v>
      </c>
      <c r="B5" s="333"/>
      <c r="C5" s="212">
        <f>C4*1.05</f>
        <v>6770.4000000000005</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I7" si="0">(E8/$C$4)*100</f>
        <v>36.305831265508687</v>
      </c>
      <c r="F7" s="100">
        <f t="shared" si="0"/>
        <v>5.9553349875930524</v>
      </c>
      <c r="G7" s="87">
        <f>(G8/$C$4)*100</f>
        <v>0</v>
      </c>
      <c r="H7" s="100">
        <f>(H8/$C$4)*100</f>
        <v>46.324441687344915</v>
      </c>
      <c r="I7" s="87">
        <f t="shared" si="0"/>
        <v>0</v>
      </c>
      <c r="J7" s="90">
        <v>16.899999999999999</v>
      </c>
      <c r="K7" s="90">
        <v>79.599999999999994</v>
      </c>
      <c r="L7" s="90">
        <v>3.5</v>
      </c>
      <c r="M7" s="87">
        <f t="shared" ref="M7" si="1">(M8/$C$4)*100</f>
        <v>3.6600496277915631</v>
      </c>
      <c r="N7" s="71"/>
    </row>
    <row r="8" spans="1:29" s="1" customFormat="1" ht="26.25" customHeight="1" x14ac:dyDescent="0.25">
      <c r="A8" s="128"/>
      <c r="B8" s="123" t="s">
        <v>339</v>
      </c>
      <c r="C8" s="73"/>
      <c r="D8" s="50">
        <v>0</v>
      </c>
      <c r="E8" s="235">
        <v>2341</v>
      </c>
      <c r="F8" s="235">
        <v>384</v>
      </c>
      <c r="G8" s="235"/>
      <c r="H8" s="235">
        <v>2987</v>
      </c>
      <c r="I8" s="235"/>
      <c r="J8" s="235">
        <v>236</v>
      </c>
      <c r="K8" s="235"/>
      <c r="L8" s="235"/>
      <c r="M8" s="235">
        <v>236</v>
      </c>
      <c r="N8" s="94" t="s">
        <v>108</v>
      </c>
    </row>
    <row r="9" spans="1:29" s="1" customFormat="1" ht="26.25" customHeight="1" x14ac:dyDescent="0.25">
      <c r="A9" s="124" t="s">
        <v>48</v>
      </c>
      <c r="B9" s="122" t="s">
        <v>47</v>
      </c>
      <c r="C9" s="73"/>
      <c r="D9" s="87">
        <v>0</v>
      </c>
      <c r="E9" s="87">
        <v>3091.3620000000001</v>
      </c>
      <c r="F9" s="87">
        <v>187.995</v>
      </c>
      <c r="G9" s="87">
        <v>5.7</v>
      </c>
      <c r="H9" s="87">
        <v>2838.9279999999999</v>
      </c>
      <c r="I9" s="87">
        <v>18.777000000000001</v>
      </c>
      <c r="J9" s="91"/>
      <c r="K9" s="91"/>
      <c r="L9" s="91"/>
      <c r="M9" s="87">
        <v>8.5</v>
      </c>
      <c r="N9" s="139">
        <f>SUM(D9:I9)</f>
        <v>6142.7619999999997</v>
      </c>
      <c r="O9" s="1" t="s">
        <v>94</v>
      </c>
    </row>
    <row r="10" spans="1:29" s="1" customFormat="1" ht="26.25" customHeight="1" x14ac:dyDescent="0.25">
      <c r="A10" s="128"/>
      <c r="B10" s="123" t="s">
        <v>340</v>
      </c>
      <c r="C10" s="73"/>
      <c r="D10" s="88">
        <f>($C$5/100)*D7</f>
        <v>0</v>
      </c>
      <c r="E10" s="88">
        <f t="shared" ref="E10:I10" si="2">($C$5/100)*E7</f>
        <v>2458.0500000000002</v>
      </c>
      <c r="F10" s="88">
        <f t="shared" si="2"/>
        <v>403.20000000000005</v>
      </c>
      <c r="G10" s="88">
        <f>($C$5/100)*G7</f>
        <v>0</v>
      </c>
      <c r="H10" s="88">
        <f>($C$5/100)*H7</f>
        <v>3136.3500000000004</v>
      </c>
      <c r="I10" s="88">
        <f t="shared" si="2"/>
        <v>0</v>
      </c>
      <c r="J10" s="92">
        <f>($H$10/100)*J7</f>
        <v>530.04314999999997</v>
      </c>
      <c r="K10" s="92">
        <f>($H$10/100)*K7</f>
        <v>2496.5346</v>
      </c>
      <c r="L10" s="92">
        <f>($H$10/100)*L7</f>
        <v>109.77225000000001</v>
      </c>
      <c r="M10" s="88">
        <f t="shared" ref="M10" si="3">($C$5/100)*M7</f>
        <v>247.8</v>
      </c>
      <c r="N10" s="94"/>
    </row>
    <row r="11" spans="1:29" s="1" customFormat="1" ht="26.25" customHeight="1" x14ac:dyDescent="0.25">
      <c r="A11" s="124" t="s">
        <v>49</v>
      </c>
      <c r="B11" s="122" t="s">
        <v>341</v>
      </c>
      <c r="C11" s="73"/>
      <c r="D11" s="235">
        <v>0</v>
      </c>
      <c r="E11" s="225">
        <v>2628.11</v>
      </c>
      <c r="F11" s="65">
        <v>184.95</v>
      </c>
      <c r="G11" s="65">
        <v>12</v>
      </c>
      <c r="H11" s="225">
        <v>3371.34</v>
      </c>
      <c r="I11" s="225">
        <v>14.52</v>
      </c>
      <c r="J11" s="90">
        <v>5</v>
      </c>
      <c r="K11" s="93">
        <v>5026</v>
      </c>
      <c r="L11" s="90">
        <v>2</v>
      </c>
      <c r="M11" s="87">
        <v>6.68</v>
      </c>
      <c r="N11" s="94"/>
    </row>
    <row r="12" spans="1:29" s="1" customFormat="1" ht="26.25" customHeight="1" x14ac:dyDescent="0.25">
      <c r="A12" s="124"/>
      <c r="B12" s="122" t="s">
        <v>342</v>
      </c>
      <c r="C12" s="73"/>
      <c r="D12" s="235">
        <v>0</v>
      </c>
      <c r="E12" s="225">
        <v>5.94</v>
      </c>
      <c r="F12" s="65">
        <v>1.85</v>
      </c>
      <c r="G12" s="65">
        <v>0</v>
      </c>
      <c r="H12" s="225">
        <v>229.04</v>
      </c>
      <c r="I12" s="225">
        <v>1.06</v>
      </c>
      <c r="J12" s="90"/>
      <c r="K12" s="93"/>
      <c r="L12" s="90"/>
      <c r="M12" s="87">
        <v>0</v>
      </c>
      <c r="N12" s="94"/>
    </row>
    <row r="13" spans="1:29" s="1" customFormat="1" ht="26.25" customHeight="1" x14ac:dyDescent="0.25">
      <c r="B13" s="122" t="s">
        <v>343</v>
      </c>
      <c r="C13" s="73"/>
      <c r="D13" s="140"/>
      <c r="E13" s="140">
        <f t="shared" ref="E13:I13" si="4">E12/E14</f>
        <v>2.2550824775535772E-3</v>
      </c>
      <c r="F13" s="140">
        <f t="shared" si="4"/>
        <v>9.9036402569593167E-3</v>
      </c>
      <c r="G13" s="140">
        <f t="shared" si="4"/>
        <v>0</v>
      </c>
      <c r="H13" s="140">
        <f t="shared" si="4"/>
        <v>6.3615507252012288E-2</v>
      </c>
      <c r="I13" s="140">
        <f t="shared" si="4"/>
        <v>6.8035943517329917E-2</v>
      </c>
      <c r="J13" s="90">
        <v>30.61</v>
      </c>
      <c r="K13" s="93">
        <v>33.07</v>
      </c>
      <c r="L13" s="90">
        <v>455.3</v>
      </c>
      <c r="M13" s="140"/>
      <c r="N13" s="94"/>
    </row>
    <row r="14" spans="1:29" s="1" customFormat="1" ht="26.25" x14ac:dyDescent="0.25">
      <c r="A14" s="46"/>
      <c r="B14" s="122" t="s">
        <v>344</v>
      </c>
      <c r="C14" s="126">
        <f>SUM(D14:I14,M14)</f>
        <v>6455.4900000000007</v>
      </c>
      <c r="D14" s="65">
        <f>D12+D11</f>
        <v>0</v>
      </c>
      <c r="E14" s="65">
        <f t="shared" ref="E14:I14" si="5">E12+E11</f>
        <v>2634.05</v>
      </c>
      <c r="F14" s="65">
        <f t="shared" si="5"/>
        <v>186.79999999999998</v>
      </c>
      <c r="G14" s="65">
        <f t="shared" si="5"/>
        <v>12</v>
      </c>
      <c r="H14" s="65">
        <f t="shared" si="5"/>
        <v>3600.38</v>
      </c>
      <c r="I14" s="65">
        <f t="shared" si="5"/>
        <v>15.58</v>
      </c>
      <c r="J14" s="98">
        <f t="shared" ref="J14:L14" si="6">(J11/(100-J13))*100</f>
        <v>7.2056492289955321</v>
      </c>
      <c r="K14" s="98">
        <f t="shared" si="6"/>
        <v>7509.3381144479299</v>
      </c>
      <c r="L14" s="98">
        <f t="shared" si="6"/>
        <v>-0.56290458767238949</v>
      </c>
      <c r="M14" s="65">
        <f t="shared" ref="M14" si="7">M12+M11</f>
        <v>6.68</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9994</v>
      </c>
      <c r="D16" s="235"/>
      <c r="E16" s="235">
        <v>5230</v>
      </c>
      <c r="F16" s="235">
        <v>427</v>
      </c>
      <c r="G16" s="235"/>
      <c r="H16" s="235">
        <v>3300</v>
      </c>
      <c r="I16" s="235"/>
      <c r="J16" s="235">
        <v>527</v>
      </c>
      <c r="K16" s="235"/>
      <c r="L16" s="235"/>
      <c r="M16" s="235">
        <v>527</v>
      </c>
    </row>
    <row r="17" spans="1:47" s="1" customFormat="1" ht="26.25" hidden="1" x14ac:dyDescent="0.25">
      <c r="A17" s="46"/>
      <c r="B17" s="310" t="s">
        <v>336</v>
      </c>
      <c r="C17" s="137"/>
      <c r="D17" s="235"/>
      <c r="E17" s="235"/>
      <c r="F17" s="235"/>
      <c r="G17" s="235"/>
      <c r="H17" s="235"/>
      <c r="I17" s="235"/>
      <c r="J17" s="235"/>
      <c r="K17" s="235"/>
      <c r="L17" s="235"/>
      <c r="M17" s="235"/>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1.1226441691584794</v>
      </c>
      <c r="F19" s="127">
        <f>F11/F8</f>
        <v>0.48164062499999999</v>
      </c>
      <c r="G19" s="127"/>
      <c r="H19" s="127">
        <f>H11/H8</f>
        <v>1.1286709072648142</v>
      </c>
      <c r="I19" s="127"/>
      <c r="J19" s="125">
        <f>J14/J8</f>
        <v>3.0532411987269203E-2</v>
      </c>
      <c r="K19" s="125" t="e">
        <f>K14/K8</f>
        <v>#DIV/0!</v>
      </c>
      <c r="L19" s="125" t="e">
        <f>L14/L8</f>
        <v>#DIV/0!</v>
      </c>
      <c r="M19" s="127">
        <f>M11/M8</f>
        <v>2.830508474576271E-2</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0.85014631091408899</v>
      </c>
      <c r="F20" s="127">
        <f>F11/F9</f>
        <v>0.98380276071172101</v>
      </c>
      <c r="G20" s="127">
        <f>G11/G9</f>
        <v>2.1052631578947367</v>
      </c>
      <c r="H20" s="127">
        <f>H11/H9</f>
        <v>1.1875398037569111</v>
      </c>
      <c r="I20" s="127">
        <f>I11/I9</f>
        <v>0.77328646748681895</v>
      </c>
      <c r="J20" s="95"/>
      <c r="K20" s="96"/>
      <c r="L20" s="95"/>
      <c r="M20" s="127"/>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1.1251815463477148</v>
      </c>
      <c r="F21" s="133">
        <f>F14/F8</f>
        <v>0.48645833333333327</v>
      </c>
      <c r="G21" s="133"/>
      <c r="H21" s="133">
        <f>H14/H8</f>
        <v>1.205349849347171</v>
      </c>
      <c r="I21" s="133"/>
      <c r="J21" s="95"/>
      <c r="K21" s="96"/>
      <c r="L21" s="95"/>
      <c r="M21" s="133">
        <f>M14/M8</f>
        <v>2.830508474576271E-2</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0.85206779406617539</v>
      </c>
      <c r="F22" s="129">
        <f>F14/F9</f>
        <v>0.99364344796404147</v>
      </c>
      <c r="G22" s="129">
        <f>G14/G9</f>
        <v>2.1052631578947367</v>
      </c>
      <c r="H22" s="129">
        <f>H14/H9</f>
        <v>1.2682181443136282</v>
      </c>
      <c r="I22" s="129">
        <f>I14/I9</f>
        <v>0.82973850987910736</v>
      </c>
      <c r="J22" s="95"/>
      <c r="K22" s="96"/>
      <c r="L22" s="95"/>
      <c r="M22" s="129"/>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f>E14/E10</f>
        <v>1.0716014727121093</v>
      </c>
      <c r="F23" s="191">
        <f>F14/F10</f>
        <v>0.4632936507936507</v>
      </c>
      <c r="G23" s="191"/>
      <c r="H23" s="191">
        <f>H14/H10</f>
        <v>1.1479522374734961</v>
      </c>
      <c r="I23" s="191"/>
      <c r="J23" s="95"/>
      <c r="K23" s="96"/>
      <c r="L23" s="95"/>
      <c r="M23" s="191">
        <f>M14/M10</f>
        <v>2.6957223567393055E-2</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 t="shared" ref="D24:I24" si="8">D10-D14</f>
        <v>0</v>
      </c>
      <c r="E24" s="153">
        <f t="shared" si="8"/>
        <v>-176</v>
      </c>
      <c r="F24" s="193">
        <f t="shared" si="8"/>
        <v>216.40000000000006</v>
      </c>
      <c r="G24" s="153">
        <f t="shared" si="8"/>
        <v>-12</v>
      </c>
      <c r="H24" s="153">
        <f t="shared" si="8"/>
        <v>-464.02999999999975</v>
      </c>
      <c r="I24" s="153">
        <f t="shared" si="8"/>
        <v>-15.58</v>
      </c>
      <c r="J24" s="125"/>
      <c r="K24" s="125"/>
      <c r="L24" s="125"/>
      <c r="M24" s="193">
        <f>M10-M14</f>
        <v>241.12</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199</v>
      </c>
      <c r="B25" s="325"/>
      <c r="C25" s="359" t="s">
        <v>355</v>
      </c>
      <c r="D25" s="213" t="s">
        <v>130</v>
      </c>
      <c r="E25" s="161" t="s">
        <v>128</v>
      </c>
      <c r="F25" s="182" t="s">
        <v>130</v>
      </c>
      <c r="G25" s="213" t="s">
        <v>130</v>
      </c>
      <c r="H25" s="161" t="s">
        <v>128</v>
      </c>
      <c r="I25" s="213" t="s">
        <v>130</v>
      </c>
      <c r="J25" s="61"/>
      <c r="K25" s="61"/>
      <c r="L25" s="61"/>
      <c r="M25" s="182"/>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60"/>
      <c r="D26" s="214" t="s">
        <v>138</v>
      </c>
      <c r="E26" s="162" t="s">
        <v>137</v>
      </c>
      <c r="F26" s="183" t="s">
        <v>158</v>
      </c>
      <c r="G26" s="214" t="s">
        <v>103</v>
      </c>
      <c r="H26" s="162" t="s">
        <v>101</v>
      </c>
      <c r="I26" s="214" t="s">
        <v>159</v>
      </c>
      <c r="J26" s="157"/>
      <c r="K26" s="77"/>
      <c r="L26" s="77"/>
      <c r="M26" s="183"/>
      <c r="N26" s="155"/>
      <c r="O26" s="155"/>
      <c r="P26" s="155"/>
      <c r="Q26" s="156"/>
      <c r="R26" s="151"/>
      <c r="S26" s="151"/>
    </row>
    <row r="27" spans="1:47" s="71" customFormat="1" ht="27" thickBot="1" x14ac:dyDescent="0.45">
      <c r="A27" s="329" t="s">
        <v>68</v>
      </c>
      <c r="B27" s="330"/>
      <c r="C27" s="360"/>
      <c r="D27" s="214"/>
      <c r="E27" s="162" t="s">
        <v>126</v>
      </c>
      <c r="F27" s="183" t="s">
        <v>117</v>
      </c>
      <c r="G27" s="214"/>
      <c r="H27" s="162" t="s">
        <v>127</v>
      </c>
      <c r="I27" s="214"/>
      <c r="J27" s="152"/>
      <c r="K27" s="152"/>
      <c r="L27" s="152"/>
      <c r="M27" s="183"/>
      <c r="N27" s="155"/>
      <c r="O27" s="155"/>
      <c r="P27" s="155"/>
      <c r="Q27" s="156"/>
      <c r="R27" s="151"/>
      <c r="S27" s="151"/>
    </row>
    <row r="28" spans="1:47" s="71" customFormat="1" ht="27" thickBot="1" x14ac:dyDescent="0.45">
      <c r="A28" s="331" t="s">
        <v>67</v>
      </c>
      <c r="B28" s="332"/>
      <c r="C28" s="361"/>
      <c r="D28" s="215"/>
      <c r="E28" s="163"/>
      <c r="F28" s="184"/>
      <c r="G28" s="215"/>
      <c r="H28" s="163"/>
      <c r="I28" s="215"/>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6" t="s">
        <v>124</v>
      </c>
      <c r="E31" s="220" t="s">
        <v>161</v>
      </c>
      <c r="F31" s="185" t="s">
        <v>161</v>
      </c>
      <c r="G31" s="216" t="s">
        <v>124</v>
      </c>
      <c r="H31" s="172" t="s">
        <v>161</v>
      </c>
      <c r="I31" s="216" t="s">
        <v>124</v>
      </c>
      <c r="J31" s="25"/>
      <c r="K31" s="75"/>
      <c r="L31" s="25"/>
      <c r="M31" s="185" t="s">
        <v>161</v>
      </c>
      <c r="N31" s="3" t="s">
        <v>170</v>
      </c>
      <c r="O31" s="141" t="s">
        <v>212</v>
      </c>
      <c r="P31" s="362" t="s">
        <v>256</v>
      </c>
      <c r="Q31" s="256" t="s">
        <v>178</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6" t="s">
        <v>124</v>
      </c>
      <c r="E32" s="220" t="s">
        <v>161</v>
      </c>
      <c r="F32" s="185" t="s">
        <v>161</v>
      </c>
      <c r="G32" s="216" t="s">
        <v>124</v>
      </c>
      <c r="H32" s="172" t="s">
        <v>161</v>
      </c>
      <c r="I32" s="216" t="s">
        <v>124</v>
      </c>
      <c r="J32" s="25"/>
      <c r="K32" s="172"/>
      <c r="L32" s="25"/>
      <c r="M32" s="185" t="s">
        <v>161</v>
      </c>
      <c r="N32" s="3" t="s">
        <v>164</v>
      </c>
      <c r="O32" s="141" t="s">
        <v>212</v>
      </c>
      <c r="P32" s="363"/>
      <c r="Q32" s="237"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216" t="s">
        <v>124</v>
      </c>
      <c r="E33" s="220" t="s">
        <v>99</v>
      </c>
      <c r="F33" s="185" t="s">
        <v>99</v>
      </c>
      <c r="G33" s="216" t="s">
        <v>124</v>
      </c>
      <c r="H33" s="172" t="s">
        <v>99</v>
      </c>
      <c r="I33" s="216" t="s">
        <v>124</v>
      </c>
      <c r="J33" s="25"/>
      <c r="K33" s="172"/>
      <c r="L33" s="25"/>
      <c r="M33" s="185" t="s">
        <v>99</v>
      </c>
      <c r="N33" s="3" t="s">
        <v>164</v>
      </c>
      <c r="O33" s="171" t="s">
        <v>165</v>
      </c>
      <c r="P33" s="236" t="s">
        <v>166</v>
      </c>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110"/>
      <c r="H34" s="4"/>
      <c r="I34" s="7"/>
      <c r="J34" s="4"/>
      <c r="K34" s="7"/>
      <c r="L34" s="4"/>
      <c r="M34" s="4"/>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111"/>
      <c r="H35" s="1"/>
      <c r="I35" s="9"/>
      <c r="J35" s="1"/>
      <c r="L35" s="1"/>
      <c r="M35" s="1"/>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6" t="s">
        <v>124</v>
      </c>
      <c r="E36" s="220" t="s">
        <v>174</v>
      </c>
      <c r="F36" s="185" t="s">
        <v>174</v>
      </c>
      <c r="G36" s="216" t="s">
        <v>124</v>
      </c>
      <c r="H36" s="172" t="s">
        <v>174</v>
      </c>
      <c r="I36" s="216" t="s">
        <v>124</v>
      </c>
      <c r="J36" s="25"/>
      <c r="K36" s="75"/>
      <c r="L36" s="25"/>
      <c r="M36" s="185" t="s">
        <v>174</v>
      </c>
      <c r="N36" s="141" t="s">
        <v>170</v>
      </c>
      <c r="O36" s="171" t="s">
        <v>196</v>
      </c>
      <c r="P36" s="170" t="s">
        <v>195</v>
      </c>
      <c r="Q36" s="261" t="s">
        <v>178</v>
      </c>
      <c r="R36" s="150"/>
      <c r="S36" s="150"/>
      <c r="AD36" s="1"/>
      <c r="AE36" s="1"/>
      <c r="AF36" s="1"/>
      <c r="AG36" s="1"/>
      <c r="AH36" s="1"/>
      <c r="AI36" s="1"/>
      <c r="AJ36" s="1"/>
      <c r="AK36" s="1"/>
      <c r="AL36" s="1"/>
      <c r="AM36" s="1"/>
      <c r="AN36" s="1"/>
      <c r="AO36" s="1"/>
      <c r="AP36" s="1"/>
      <c r="AQ36" s="1"/>
      <c r="AR36" s="1"/>
      <c r="AS36" s="1"/>
      <c r="AT36" s="1"/>
      <c r="AU36" s="1"/>
    </row>
    <row r="37" spans="1:47" ht="63" x14ac:dyDescent="0.25">
      <c r="A37" s="342"/>
      <c r="B37" s="343"/>
      <c r="C37" s="178" t="s">
        <v>73</v>
      </c>
      <c r="D37" s="216" t="s">
        <v>124</v>
      </c>
      <c r="E37" s="220" t="s">
        <v>161</v>
      </c>
      <c r="F37" s="185" t="s">
        <v>161</v>
      </c>
      <c r="G37" s="216" t="s">
        <v>124</v>
      </c>
      <c r="H37" s="172" t="s">
        <v>161</v>
      </c>
      <c r="I37" s="216" t="s">
        <v>124</v>
      </c>
      <c r="J37" s="25"/>
      <c r="K37" s="75"/>
      <c r="L37" s="25"/>
      <c r="M37" s="185" t="s">
        <v>161</v>
      </c>
      <c r="N37" s="141" t="s">
        <v>164</v>
      </c>
      <c r="O37" s="171" t="s">
        <v>315</v>
      </c>
      <c r="P37" s="170" t="s">
        <v>257</v>
      </c>
      <c r="Q37" s="261" t="s">
        <v>178</v>
      </c>
      <c r="R37" s="150"/>
      <c r="S37" s="150"/>
      <c r="AD37" s="1"/>
      <c r="AE37" s="1"/>
      <c r="AF37" s="1"/>
      <c r="AG37" s="1"/>
      <c r="AH37" s="1"/>
      <c r="AI37" s="1"/>
      <c r="AJ37" s="1"/>
      <c r="AK37" s="1"/>
      <c r="AL37" s="1"/>
      <c r="AM37" s="1"/>
      <c r="AN37" s="1"/>
      <c r="AO37" s="1"/>
      <c r="AP37" s="1"/>
      <c r="AQ37" s="1"/>
      <c r="AR37" s="1"/>
      <c r="AS37" s="1"/>
      <c r="AT37" s="1"/>
      <c r="AU37" s="1"/>
    </row>
    <row r="38" spans="1:47" ht="31.5" x14ac:dyDescent="0.25">
      <c r="A38" s="342"/>
      <c r="B38" s="343"/>
      <c r="C38" s="179" t="s">
        <v>71</v>
      </c>
      <c r="D38" s="216" t="s">
        <v>124</v>
      </c>
      <c r="E38" s="220" t="s">
        <v>174</v>
      </c>
      <c r="F38" s="185" t="s">
        <v>174</v>
      </c>
      <c r="G38" s="216" t="s">
        <v>124</v>
      </c>
      <c r="H38" s="172" t="s">
        <v>174</v>
      </c>
      <c r="I38" s="216" t="s">
        <v>124</v>
      </c>
      <c r="J38" s="25"/>
      <c r="K38" s="75"/>
      <c r="L38" s="25"/>
      <c r="M38" s="185" t="s">
        <v>174</v>
      </c>
      <c r="N38" s="141" t="s">
        <v>170</v>
      </c>
      <c r="O38" s="171" t="s">
        <v>316</v>
      </c>
      <c r="P38" s="198" t="s">
        <v>204</v>
      </c>
      <c r="Q38" s="261" t="s">
        <v>178</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6" t="s">
        <v>124</v>
      </c>
      <c r="E39" s="220" t="s">
        <v>174</v>
      </c>
      <c r="F39" s="185" t="s">
        <v>174</v>
      </c>
      <c r="G39" s="216" t="s">
        <v>124</v>
      </c>
      <c r="H39" s="172" t="s">
        <v>174</v>
      </c>
      <c r="I39" s="216" t="s">
        <v>124</v>
      </c>
      <c r="J39" s="25"/>
      <c r="K39" s="75"/>
      <c r="L39" s="25"/>
      <c r="M39" s="185" t="s">
        <v>174</v>
      </c>
      <c r="N39" s="3" t="s">
        <v>170</v>
      </c>
      <c r="O39" s="171" t="s">
        <v>205</v>
      </c>
      <c r="P39" s="170" t="s">
        <v>195</v>
      </c>
      <c r="Q39" s="261" t="s">
        <v>178</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7" t="s">
        <v>124</v>
      </c>
      <c r="E40" s="220" t="s">
        <v>99</v>
      </c>
      <c r="F40" s="186" t="s">
        <v>99</v>
      </c>
      <c r="G40" s="217" t="s">
        <v>124</v>
      </c>
      <c r="H40" s="220" t="s">
        <v>99</v>
      </c>
      <c r="I40" s="222" t="s">
        <v>124</v>
      </c>
      <c r="J40" s="222" t="s">
        <v>174</v>
      </c>
      <c r="K40" s="222" t="s">
        <v>174</v>
      </c>
      <c r="L40" s="222" t="s">
        <v>174</v>
      </c>
      <c r="M40" s="186" t="s">
        <v>124</v>
      </c>
      <c r="N40" s="3" t="s">
        <v>124</v>
      </c>
      <c r="O40" s="3" t="s">
        <v>124</v>
      </c>
      <c r="P40" s="262" t="s">
        <v>228</v>
      </c>
      <c r="Q40" s="261" t="s">
        <v>169</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6"/>
      <c r="E41" s="166"/>
      <c r="F41" s="166"/>
      <c r="G41" s="167"/>
      <c r="H41" s="166"/>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11"/>
      <c r="H42" s="8"/>
      <c r="I42" s="6"/>
      <c r="J42" s="8"/>
      <c r="L42" s="8"/>
      <c r="M42" s="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6" t="s">
        <v>124</v>
      </c>
      <c r="E43" s="220" t="s">
        <v>161</v>
      </c>
      <c r="F43" s="185" t="s">
        <v>161</v>
      </c>
      <c r="G43" s="216" t="s">
        <v>124</v>
      </c>
      <c r="H43" s="172" t="s">
        <v>161</v>
      </c>
      <c r="I43" s="216" t="s">
        <v>124</v>
      </c>
      <c r="J43" s="25"/>
      <c r="K43" s="75"/>
      <c r="L43" s="25"/>
      <c r="M43" s="185" t="s">
        <v>161</v>
      </c>
      <c r="N43" s="3" t="s">
        <v>124</v>
      </c>
      <c r="O43" s="171" t="s">
        <v>124</v>
      </c>
      <c r="P43" s="195" t="s">
        <v>214</v>
      </c>
      <c r="Q43" s="261" t="s">
        <v>178</v>
      </c>
      <c r="R43"/>
      <c r="S43" s="150"/>
      <c r="AD43" s="1"/>
      <c r="AE43" s="1"/>
      <c r="AF43" s="1"/>
      <c r="AG43" s="1"/>
      <c r="AH43" s="1"/>
      <c r="AI43" s="1"/>
      <c r="AJ43" s="1"/>
      <c r="AK43" s="1"/>
      <c r="AL43" s="1"/>
      <c r="AM43" s="1"/>
      <c r="AN43" s="1"/>
      <c r="AO43" s="1"/>
      <c r="AP43" s="1"/>
      <c r="AQ43" s="1"/>
      <c r="AR43" s="1"/>
      <c r="AS43" s="1"/>
      <c r="AT43" s="1"/>
      <c r="AU43" s="1"/>
    </row>
    <row r="44" spans="1:47" ht="30" x14ac:dyDescent="0.25">
      <c r="A44" s="342"/>
      <c r="B44" s="343"/>
      <c r="C44" s="78" t="s">
        <v>10</v>
      </c>
      <c r="D44" s="216" t="s">
        <v>124</v>
      </c>
      <c r="E44" s="220" t="s">
        <v>174</v>
      </c>
      <c r="F44" s="185" t="s">
        <v>174</v>
      </c>
      <c r="G44" s="216" t="s">
        <v>124</v>
      </c>
      <c r="H44" s="172" t="s">
        <v>174</v>
      </c>
      <c r="I44" s="216" t="s">
        <v>124</v>
      </c>
      <c r="J44" s="25"/>
      <c r="K44" s="75"/>
      <c r="L44" s="25"/>
      <c r="M44" s="185" t="s">
        <v>174</v>
      </c>
      <c r="N44" s="3" t="s">
        <v>124</v>
      </c>
      <c r="O44" s="171" t="s">
        <v>258</v>
      </c>
      <c r="P44" s="195" t="s">
        <v>254</v>
      </c>
      <c r="Q44" s="194" t="s">
        <v>24</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C61</f>
        <v>Others Quota</v>
      </c>
      <c r="D45" s="216" t="s">
        <v>124</v>
      </c>
      <c r="E45" s="220" t="s">
        <v>161</v>
      </c>
      <c r="F45" s="185" t="s">
        <v>161</v>
      </c>
      <c r="G45" s="216" t="s">
        <v>124</v>
      </c>
      <c r="H45" s="172" t="s">
        <v>161</v>
      </c>
      <c r="I45" s="216" t="s">
        <v>124</v>
      </c>
      <c r="J45" s="25"/>
      <c r="K45" s="75"/>
      <c r="L45" s="25"/>
      <c r="M45" s="185" t="s">
        <v>161</v>
      </c>
      <c r="N45" s="3" t="s">
        <v>124</v>
      </c>
      <c r="O45" s="3" t="s">
        <v>124</v>
      </c>
      <c r="P45" s="195" t="s">
        <v>262</v>
      </c>
      <c r="Q45" s="194"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16" t="s">
        <v>124</v>
      </c>
      <c r="E46" s="220" t="s">
        <v>161</v>
      </c>
      <c r="F46" s="185" t="s">
        <v>161</v>
      </c>
      <c r="G46" s="216" t="s">
        <v>124</v>
      </c>
      <c r="H46" s="172" t="s">
        <v>161</v>
      </c>
      <c r="I46" s="216" t="s">
        <v>124</v>
      </c>
      <c r="J46" s="25"/>
      <c r="K46" s="75"/>
      <c r="L46" s="25"/>
      <c r="M46" s="185" t="s">
        <v>161</v>
      </c>
      <c r="N46" s="3" t="s">
        <v>124</v>
      </c>
      <c r="O46" s="171" t="s">
        <v>124</v>
      </c>
      <c r="P46" s="195" t="s">
        <v>262</v>
      </c>
      <c r="Q46" s="200" t="s">
        <v>178</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342"/>
      <c r="B47" s="343"/>
      <c r="C47" s="59" t="str">
        <f>C62</f>
        <v>Remove TAC</v>
      </c>
      <c r="D47" s="216" t="s">
        <v>124</v>
      </c>
      <c r="E47" s="220" t="s">
        <v>161</v>
      </c>
      <c r="F47" s="185" t="s">
        <v>161</v>
      </c>
      <c r="G47" s="216" t="s">
        <v>124</v>
      </c>
      <c r="H47" s="172" t="s">
        <v>161</v>
      </c>
      <c r="I47" s="216" t="s">
        <v>124</v>
      </c>
      <c r="J47" s="25"/>
      <c r="K47" s="75"/>
      <c r="L47" s="25"/>
      <c r="M47" s="185" t="s">
        <v>161</v>
      </c>
      <c r="N47" s="3" t="s">
        <v>124</v>
      </c>
      <c r="O47" s="3" t="s">
        <v>124</v>
      </c>
      <c r="P47" s="195" t="s">
        <v>262</v>
      </c>
      <c r="Q47" s="194" t="s">
        <v>178</v>
      </c>
      <c r="R47" s="150"/>
      <c r="S47" s="150"/>
      <c r="AD47" s="1"/>
      <c r="AE47" s="1"/>
      <c r="AF47" s="1"/>
      <c r="AG47" s="1"/>
      <c r="AH47" s="1"/>
      <c r="AI47" s="1"/>
      <c r="AJ47" s="1"/>
      <c r="AK47" s="1"/>
      <c r="AL47" s="1"/>
      <c r="AM47" s="1"/>
      <c r="AN47" s="1"/>
      <c r="AO47" s="1"/>
      <c r="AP47" s="1"/>
      <c r="AQ47" s="1"/>
      <c r="AR47" s="1"/>
      <c r="AS47" s="1"/>
      <c r="AT47" s="1"/>
      <c r="AU47" s="1"/>
    </row>
    <row r="48" spans="1:47" ht="21" x14ac:dyDescent="0.25">
      <c r="A48" s="342"/>
      <c r="B48" s="343"/>
      <c r="C48" s="278" t="s">
        <v>249</v>
      </c>
      <c r="D48" s="216" t="s">
        <v>124</v>
      </c>
      <c r="E48" s="220" t="s">
        <v>174</v>
      </c>
      <c r="F48" s="185" t="s">
        <v>174</v>
      </c>
      <c r="G48" s="216" t="s">
        <v>124</v>
      </c>
      <c r="H48" s="172" t="s">
        <v>174</v>
      </c>
      <c r="I48" s="216" t="s">
        <v>124</v>
      </c>
      <c r="J48" s="25"/>
      <c r="K48" s="172"/>
      <c r="L48" s="25"/>
      <c r="M48" s="185" t="s">
        <v>174</v>
      </c>
      <c r="N48" s="3" t="s">
        <v>124</v>
      </c>
      <c r="O48" s="171" t="s">
        <v>260</v>
      </c>
      <c r="P48" s="195" t="s">
        <v>261</v>
      </c>
      <c r="Q48" s="194" t="s">
        <v>24</v>
      </c>
      <c r="R48" s="150"/>
      <c r="S48" s="150"/>
      <c r="AD48" s="1"/>
      <c r="AE48" s="1"/>
      <c r="AF48" s="1"/>
      <c r="AG48" s="1"/>
      <c r="AH48" s="1"/>
      <c r="AI48" s="1"/>
      <c r="AJ48" s="1"/>
      <c r="AK48" s="1"/>
      <c r="AL48" s="1"/>
      <c r="AM48" s="1"/>
      <c r="AN48" s="1"/>
      <c r="AO48" s="1"/>
      <c r="AP48" s="1"/>
      <c r="AQ48" s="1"/>
      <c r="AR48" s="1"/>
      <c r="AS48" s="1"/>
      <c r="AT48" s="1"/>
      <c r="AU48" s="1"/>
    </row>
    <row r="49" spans="1:47" ht="45" x14ac:dyDescent="0.25">
      <c r="A49" s="342"/>
      <c r="B49" s="343"/>
      <c r="C49" s="260" t="str">
        <f t="shared" ref="C49" si="9">C63</f>
        <v xml:space="preserve">Merge TAC regions </v>
      </c>
      <c r="D49" s="216" t="s">
        <v>124</v>
      </c>
      <c r="E49" s="220" t="s">
        <v>99</v>
      </c>
      <c r="F49" s="185" t="s">
        <v>99</v>
      </c>
      <c r="G49" s="216" t="s">
        <v>124</v>
      </c>
      <c r="H49" s="172" t="s">
        <v>99</v>
      </c>
      <c r="I49" s="216" t="s">
        <v>124</v>
      </c>
      <c r="J49" s="25"/>
      <c r="K49" s="172"/>
      <c r="L49" s="25"/>
      <c r="M49" s="185" t="s">
        <v>99</v>
      </c>
      <c r="N49" s="3" t="s">
        <v>124</v>
      </c>
      <c r="O49" s="171" t="s">
        <v>259</v>
      </c>
      <c r="P49" s="281" t="s">
        <v>297</v>
      </c>
      <c r="Q49" s="194" t="s">
        <v>237</v>
      </c>
      <c r="R49" s="150"/>
      <c r="S49" s="150"/>
      <c r="AD49" s="1"/>
      <c r="AE49" s="1"/>
      <c r="AF49" s="1"/>
      <c r="AG49" s="1"/>
      <c r="AH49" s="1"/>
      <c r="AI49" s="1"/>
      <c r="AJ49" s="1"/>
      <c r="AK49" s="1"/>
      <c r="AL49" s="1"/>
      <c r="AM49" s="1"/>
      <c r="AN49" s="1"/>
      <c r="AO49" s="1"/>
      <c r="AP49" s="1"/>
      <c r="AQ49" s="1"/>
      <c r="AR49" s="1"/>
      <c r="AS49" s="1"/>
      <c r="AT49" s="1"/>
      <c r="AU49" s="1"/>
    </row>
    <row r="50" spans="1:47" ht="21" customHeight="1" x14ac:dyDescent="0.25">
      <c r="A50" s="1"/>
      <c r="B50" s="1"/>
      <c r="C50" s="1"/>
      <c r="D50" s="1"/>
      <c r="E50" s="1"/>
      <c r="F50" s="6"/>
      <c r="G50" s="116"/>
      <c r="H50" s="1"/>
      <c r="I50" s="6"/>
      <c r="J50" s="1"/>
      <c r="K50" s="6"/>
      <c r="L50" s="1"/>
      <c r="M50" s="1"/>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34.5" customHeight="1" x14ac:dyDescent="0.25">
      <c r="A51" s="1"/>
      <c r="B51" s="1"/>
      <c r="C51" s="74" t="s">
        <v>38</v>
      </c>
      <c r="D51" s="68" t="s">
        <v>40</v>
      </c>
      <c r="E51" s="36"/>
      <c r="F51" s="7"/>
      <c r="G51" s="115"/>
      <c r="H51" s="36"/>
      <c r="I51" s="7"/>
      <c r="J51" s="36"/>
      <c r="L51" s="36"/>
      <c r="M51" s="36"/>
      <c r="N51" s="5"/>
      <c r="O51" s="5"/>
      <c r="P51" s="5"/>
      <c r="Q51" s="208"/>
      <c r="R51" s="150"/>
      <c r="S51" s="150"/>
      <c r="AD51" s="1"/>
      <c r="AE51" s="1"/>
      <c r="AF51" s="1"/>
      <c r="AG51" s="1"/>
      <c r="AH51" s="1"/>
      <c r="AI51" s="1"/>
      <c r="AJ51" s="1"/>
      <c r="AK51" s="1"/>
      <c r="AL51" s="1"/>
      <c r="AM51" s="1"/>
      <c r="AN51" s="1"/>
      <c r="AO51" s="1"/>
      <c r="AP51" s="1"/>
      <c r="AQ51" s="1"/>
      <c r="AR51" s="1"/>
      <c r="AS51" s="1"/>
      <c r="AT51" s="1"/>
      <c r="AU51" s="1"/>
    </row>
    <row r="52" spans="1:47" ht="21" x14ac:dyDescent="0.25">
      <c r="A52" s="342" t="s">
        <v>2</v>
      </c>
      <c r="B52" s="343"/>
      <c r="C52" s="56" t="s">
        <v>14</v>
      </c>
      <c r="D52" s="216" t="s">
        <v>124</v>
      </c>
      <c r="E52" s="220" t="s">
        <v>161</v>
      </c>
      <c r="F52" s="185" t="s">
        <v>161</v>
      </c>
      <c r="G52" s="216" t="s">
        <v>124</v>
      </c>
      <c r="H52" s="172" t="s">
        <v>161</v>
      </c>
      <c r="I52" s="216" t="s">
        <v>124</v>
      </c>
      <c r="J52" s="25"/>
      <c r="K52" s="75"/>
      <c r="L52" s="25"/>
      <c r="M52" s="185" t="s">
        <v>161</v>
      </c>
      <c r="N52" s="3" t="s">
        <v>124</v>
      </c>
      <c r="O52" s="3" t="s">
        <v>124</v>
      </c>
      <c r="P52" s="195" t="s">
        <v>162</v>
      </c>
      <c r="Q52" s="261" t="s">
        <v>178</v>
      </c>
      <c r="R52" s="150"/>
      <c r="S52" s="150"/>
      <c r="AD52" s="1"/>
      <c r="AE52" s="1"/>
      <c r="AF52" s="1"/>
      <c r="AG52" s="1"/>
      <c r="AH52" s="1"/>
      <c r="AI52" s="1"/>
      <c r="AJ52" s="1"/>
      <c r="AK52" s="1"/>
      <c r="AL52" s="1"/>
      <c r="AM52" s="1"/>
      <c r="AN52" s="1"/>
      <c r="AO52" s="1"/>
      <c r="AP52" s="1"/>
      <c r="AQ52" s="1"/>
      <c r="AR52" s="1"/>
      <c r="AS52" s="1"/>
      <c r="AT52" s="1"/>
      <c r="AU52" s="1"/>
    </row>
    <row r="53" spans="1:47" s="1" customFormat="1" ht="21" x14ac:dyDescent="0.25">
      <c r="A53" s="342"/>
      <c r="B53" s="343"/>
      <c r="C53" s="62" t="s">
        <v>30</v>
      </c>
      <c r="D53" s="216" t="s">
        <v>124</v>
      </c>
      <c r="E53" s="220" t="s">
        <v>174</v>
      </c>
      <c r="F53" s="185" t="s">
        <v>174</v>
      </c>
      <c r="G53" s="216" t="s">
        <v>124</v>
      </c>
      <c r="H53" s="172" t="s">
        <v>174</v>
      </c>
      <c r="I53" s="216" t="s">
        <v>124</v>
      </c>
      <c r="J53" s="25"/>
      <c r="K53" s="75"/>
      <c r="L53" s="25"/>
      <c r="M53" s="185" t="s">
        <v>174</v>
      </c>
      <c r="N53" s="3" t="s">
        <v>124</v>
      </c>
      <c r="O53" s="141" t="s">
        <v>179</v>
      </c>
      <c r="P53" s="238" t="s">
        <v>180</v>
      </c>
      <c r="Q53" s="261" t="s">
        <v>24</v>
      </c>
      <c r="R53" s="150"/>
      <c r="S53" s="150"/>
    </row>
    <row r="54" spans="1:47" s="1" customFormat="1" ht="45" x14ac:dyDescent="0.35">
      <c r="A54" s="342"/>
      <c r="B54" s="343"/>
      <c r="C54" s="176" t="s">
        <v>31</v>
      </c>
      <c r="D54" s="216" t="s">
        <v>124</v>
      </c>
      <c r="E54" s="220" t="s">
        <v>174</v>
      </c>
      <c r="F54" s="185" t="s">
        <v>174</v>
      </c>
      <c r="G54" s="216" t="s">
        <v>124</v>
      </c>
      <c r="H54" s="172" t="s">
        <v>174</v>
      </c>
      <c r="I54" s="216" t="s">
        <v>124</v>
      </c>
      <c r="J54" s="25"/>
      <c r="K54" s="75"/>
      <c r="L54" s="25"/>
      <c r="M54" s="185" t="s">
        <v>174</v>
      </c>
      <c r="N54" s="3" t="s">
        <v>124</v>
      </c>
      <c r="O54" s="141" t="s">
        <v>263</v>
      </c>
      <c r="P54" s="247" t="s">
        <v>210</v>
      </c>
      <c r="Q54" s="245" t="s">
        <v>197</v>
      </c>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s="1" customFormat="1" ht="21" customHeight="1" x14ac:dyDescent="0.35">
      <c r="A56" s="342"/>
      <c r="B56" s="343"/>
      <c r="C56" s="175"/>
      <c r="D56" s="185"/>
      <c r="E56" s="185"/>
      <c r="F56" s="185"/>
      <c r="G56" s="185"/>
      <c r="H56" s="185"/>
      <c r="I56" s="185"/>
      <c r="J56" s="39"/>
      <c r="K56" s="196"/>
      <c r="L56" s="39"/>
      <c r="M56" s="39"/>
      <c r="N56" s="197"/>
      <c r="O56" s="197"/>
      <c r="P56" s="148"/>
      <c r="Q56" s="147"/>
      <c r="R56" s="150"/>
      <c r="S56" s="150"/>
    </row>
    <row r="57" spans="1:47" ht="21.75" thickBot="1" x14ac:dyDescent="0.3">
      <c r="A57" s="1"/>
      <c r="B57" s="1"/>
      <c r="C57" s="4"/>
      <c r="D57" s="4"/>
      <c r="E57" s="4"/>
      <c r="F57" s="6"/>
      <c r="G57" s="15"/>
      <c r="H57" s="4"/>
      <c r="I57" s="6"/>
      <c r="J57" s="4"/>
      <c r="K57" s="15"/>
      <c r="L57" s="4"/>
      <c r="M57" s="4"/>
      <c r="N57" s="5"/>
      <c r="O57" s="5"/>
      <c r="P57" s="15"/>
      <c r="R57" s="150"/>
      <c r="S57" s="150"/>
      <c r="AD57" s="1"/>
      <c r="AE57" s="1"/>
      <c r="AF57" s="1"/>
      <c r="AG57" s="1"/>
      <c r="AH57" s="1"/>
      <c r="AI57" s="1"/>
      <c r="AJ57" s="1"/>
      <c r="AK57" s="1"/>
      <c r="AL57" s="1"/>
      <c r="AM57" s="1"/>
      <c r="AN57" s="1"/>
      <c r="AO57" s="1"/>
      <c r="AP57" s="1"/>
      <c r="AQ57" s="1"/>
      <c r="AR57" s="1"/>
      <c r="AS57" s="1"/>
      <c r="AT57" s="1"/>
      <c r="AU57" s="1"/>
    </row>
    <row r="58" spans="1:47" ht="111.75" customHeight="1" thickBot="1" x14ac:dyDescent="0.3">
      <c r="A58" s="344" t="s">
        <v>78</v>
      </c>
      <c r="B58" s="345"/>
      <c r="C58" s="345"/>
      <c r="D58" s="346" t="s">
        <v>317</v>
      </c>
      <c r="E58" s="345"/>
      <c r="F58" s="345"/>
      <c r="G58" s="345"/>
      <c r="H58" s="345"/>
      <c r="I58" s="347"/>
      <c r="J58" s="117"/>
      <c r="K58" s="105"/>
      <c r="L58" s="223"/>
      <c r="M58" s="231"/>
      <c r="N58" s="31"/>
      <c r="O58" s="31"/>
      <c r="P58" s="31"/>
      <c r="Q58" s="31"/>
      <c r="R58" s="334"/>
      <c r="S58" s="334"/>
      <c r="AD58" s="1"/>
      <c r="AE58" s="1"/>
      <c r="AF58" s="1"/>
      <c r="AG58" s="1"/>
      <c r="AH58" s="1"/>
      <c r="AI58" s="1"/>
      <c r="AJ58" s="1"/>
      <c r="AK58" s="1"/>
      <c r="AL58" s="1"/>
      <c r="AM58" s="1"/>
      <c r="AN58" s="1"/>
      <c r="AO58" s="1"/>
      <c r="AP58" s="1"/>
      <c r="AQ58" s="1"/>
      <c r="AR58" s="1"/>
      <c r="AS58" s="1"/>
      <c r="AT58" s="1"/>
      <c r="AU58" s="1"/>
    </row>
    <row r="59" spans="1:47" ht="23.25" hidden="1" x14ac:dyDescent="0.35">
      <c r="A59" s="18"/>
      <c r="B59" s="19"/>
      <c r="C59" s="6"/>
      <c r="D59" s="6"/>
      <c r="E59" s="6"/>
      <c r="F59" s="5"/>
      <c r="G59" s="114"/>
      <c r="H59" s="6"/>
      <c r="I59" s="5"/>
      <c r="J59" s="6"/>
      <c r="K59" s="5"/>
      <c r="L59" s="6"/>
      <c r="M59" s="6"/>
      <c r="N59" s="5"/>
      <c r="O59" s="5"/>
      <c r="P59" s="5"/>
      <c r="R59" s="150"/>
      <c r="S59" s="150"/>
      <c r="AD59" s="1"/>
      <c r="AE59" s="1"/>
      <c r="AF59" s="1"/>
      <c r="AG59" s="1"/>
      <c r="AH59" s="1"/>
      <c r="AI59" s="1"/>
      <c r="AJ59" s="1"/>
      <c r="AK59" s="1"/>
      <c r="AL59" s="1"/>
      <c r="AM59" s="1"/>
      <c r="AN59" s="1"/>
      <c r="AO59" s="1"/>
      <c r="AP59" s="1"/>
      <c r="AQ59" s="1"/>
      <c r="AR59" s="1"/>
      <c r="AS59" s="1"/>
      <c r="AT59" s="1"/>
      <c r="AU59" s="1"/>
    </row>
    <row r="60" spans="1:47" ht="21" hidden="1" x14ac:dyDescent="0.25">
      <c r="A60" s="1"/>
      <c r="B60" s="1"/>
      <c r="C60" s="16"/>
      <c r="D60" s="69" t="s">
        <v>39</v>
      </c>
      <c r="E60" s="16"/>
      <c r="F60" s="7"/>
      <c r="G60" s="115"/>
      <c r="H60" s="16"/>
      <c r="I60" s="7"/>
      <c r="J60" s="16"/>
      <c r="L60" s="16"/>
      <c r="M60" s="16"/>
      <c r="N60" s="5"/>
      <c r="O60" s="5"/>
      <c r="P60" s="1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t="s">
        <v>32</v>
      </c>
      <c r="B61" s="336"/>
      <c r="C61" s="41" t="s">
        <v>11</v>
      </c>
      <c r="D61" s="13" t="s">
        <v>55</v>
      </c>
      <c r="E61" s="13" t="s">
        <v>55</v>
      </c>
      <c r="F61" s="138" t="s">
        <v>55</v>
      </c>
      <c r="G61" s="42"/>
      <c r="H61" s="138" t="s">
        <v>55</v>
      </c>
      <c r="I61" s="44"/>
      <c r="J61" s="13"/>
      <c r="K61" s="75"/>
      <c r="L61" s="13"/>
      <c r="M61" s="13"/>
      <c r="N61" s="14"/>
      <c r="O61" s="29"/>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thickBot="1" x14ac:dyDescent="0.3">
      <c r="A62" s="335"/>
      <c r="B62" s="336"/>
      <c r="C62" s="58" t="s">
        <v>5</v>
      </c>
      <c r="D62" s="37"/>
      <c r="E62" s="37"/>
      <c r="F62" s="73"/>
      <c r="G62" s="43"/>
      <c r="H62" s="138"/>
      <c r="I62" s="112"/>
      <c r="J62" s="37"/>
      <c r="K62" s="76"/>
      <c r="L62" s="37"/>
      <c r="M62" s="37"/>
      <c r="N62" s="20"/>
      <c r="O62" s="30"/>
      <c r="P62" s="2"/>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25">
      <c r="A63" s="335"/>
      <c r="B63" s="336"/>
      <c r="C63" s="58" t="s">
        <v>6</v>
      </c>
      <c r="D63" s="12"/>
      <c r="E63" s="12"/>
      <c r="F63" s="138"/>
      <c r="G63" s="42"/>
      <c r="H63" s="138"/>
      <c r="I63" s="113"/>
      <c r="J63" s="12"/>
      <c r="K63" s="75"/>
      <c r="L63" s="12"/>
      <c r="M63" s="12"/>
      <c r="N63" s="14"/>
      <c r="O63" s="29"/>
      <c r="P63" s="17"/>
      <c r="Q63" s="66"/>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41" t="s">
        <v>16</v>
      </c>
      <c r="D64" s="38"/>
      <c r="E64" s="38"/>
      <c r="F64" s="138"/>
      <c r="G64" s="43"/>
      <c r="H64" s="138"/>
      <c r="I64" s="44"/>
      <c r="J64" s="38"/>
      <c r="K64" s="75"/>
      <c r="L64" s="38"/>
      <c r="M64" s="38"/>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60" t="s">
        <v>15</v>
      </c>
      <c r="D65" s="23"/>
      <c r="E65" s="23"/>
      <c r="F65" s="138"/>
      <c r="G65" s="42"/>
      <c r="H65" s="138"/>
      <c r="I65" s="44"/>
      <c r="J65" s="23"/>
      <c r="K65" s="75"/>
      <c r="L65" s="23"/>
      <c r="M65" s="23"/>
      <c r="N65" s="14"/>
      <c r="O65" s="14"/>
      <c r="P65" s="149"/>
      <c r="Q65" s="147"/>
      <c r="R65" s="150"/>
      <c r="S65" s="150"/>
      <c r="AD65" s="1"/>
      <c r="AE65" s="1"/>
      <c r="AF65" s="1"/>
      <c r="AG65" s="1"/>
      <c r="AH65" s="1"/>
      <c r="AI65" s="1"/>
      <c r="AJ65" s="1"/>
      <c r="AK65" s="1"/>
      <c r="AL65" s="1"/>
      <c r="AM65" s="1"/>
      <c r="AN65" s="1"/>
      <c r="AO65" s="1"/>
      <c r="AP65" s="1"/>
      <c r="AQ65" s="1"/>
      <c r="AR65" s="1"/>
      <c r="AS65" s="1"/>
      <c r="AT65" s="1"/>
      <c r="AU65" s="1"/>
    </row>
    <row r="66" spans="1:47" ht="21" hidden="1" customHeight="1" x14ac:dyDescent="0.3">
      <c r="A66" s="335"/>
      <c r="B66" s="336"/>
      <c r="C66" s="57"/>
      <c r="D66" s="24"/>
      <c r="E66" s="24"/>
      <c r="F66" s="73"/>
      <c r="G66" s="42"/>
      <c r="H66" s="138"/>
      <c r="I66" s="44"/>
      <c r="J66" s="24"/>
      <c r="K66" s="76"/>
      <c r="L66" s="24"/>
      <c r="M66" s="24"/>
      <c r="N66" s="14"/>
      <c r="O66" s="29"/>
      <c r="P66" s="149"/>
      <c r="Q66" s="147"/>
      <c r="R66" s="150"/>
      <c r="S66" s="150"/>
      <c r="AD66" s="1"/>
      <c r="AE66" s="1"/>
      <c r="AF66" s="1"/>
      <c r="AG66" s="1"/>
      <c r="AH66" s="1"/>
      <c r="AI66" s="1"/>
      <c r="AJ66" s="1"/>
      <c r="AK66" s="1"/>
      <c r="AL66" s="1"/>
      <c r="AM66" s="1"/>
      <c r="AN66" s="1"/>
      <c r="AO66" s="1"/>
      <c r="AP66" s="1"/>
      <c r="AQ66" s="1"/>
      <c r="AR66" s="1"/>
      <c r="AS66" s="1"/>
      <c r="AT66" s="1"/>
      <c r="AU66" s="1"/>
    </row>
    <row r="67" spans="1:47" ht="21.75" hidden="1" thickBot="1" x14ac:dyDescent="0.3">
      <c r="A67" s="21"/>
      <c r="B67" s="21"/>
      <c r="C67" s="22"/>
      <c r="D67" s="6"/>
      <c r="E67" s="6"/>
      <c r="F67" s="6"/>
      <c r="G67" s="22"/>
      <c r="H67" s="22"/>
      <c r="I67" s="22"/>
      <c r="J67" s="22"/>
      <c r="K67" s="22"/>
      <c r="L67" s="22"/>
      <c r="M67" s="6"/>
      <c r="N67" s="15"/>
      <c r="O67" s="15"/>
      <c r="P67" s="142" t="s">
        <v>56</v>
      </c>
      <c r="R67" s="150"/>
      <c r="S67" s="150"/>
      <c r="AD67" s="1"/>
      <c r="AE67" s="1"/>
      <c r="AF67" s="1"/>
      <c r="AG67" s="1"/>
      <c r="AH67" s="1"/>
      <c r="AI67" s="1"/>
      <c r="AJ67" s="1"/>
      <c r="AK67" s="1"/>
      <c r="AL67" s="1"/>
      <c r="AM67" s="1"/>
      <c r="AN67" s="1"/>
      <c r="AO67" s="1"/>
      <c r="AP67" s="1"/>
      <c r="AQ67" s="1"/>
      <c r="AR67" s="1"/>
      <c r="AS67" s="1"/>
      <c r="AT67" s="1"/>
      <c r="AU67" s="1"/>
    </row>
    <row r="68" spans="1:47" ht="60" hidden="1" customHeight="1" x14ac:dyDescent="0.35">
      <c r="A68" s="344" t="s">
        <v>29</v>
      </c>
      <c r="B68" s="345"/>
      <c r="C68" s="345"/>
      <c r="D68" s="117" t="s">
        <v>57</v>
      </c>
      <c r="E68" s="117"/>
      <c r="F68" s="105"/>
      <c r="G68" s="107"/>
      <c r="H68" s="223"/>
      <c r="I68" s="106"/>
      <c r="J68" s="117"/>
      <c r="K68" s="105"/>
      <c r="L68" s="223"/>
      <c r="M68" s="231"/>
      <c r="N68" s="32"/>
      <c r="O68" s="31"/>
      <c r="P68" s="31"/>
      <c r="Q68" s="31"/>
      <c r="R68" s="150"/>
      <c r="S68" s="150"/>
      <c r="AD68" s="1"/>
      <c r="AE68" s="1"/>
      <c r="AF68" s="1"/>
      <c r="AG68" s="1"/>
      <c r="AH68" s="1"/>
      <c r="AI68" s="1"/>
      <c r="AJ68" s="1"/>
      <c r="AK68" s="1"/>
      <c r="AL68" s="1"/>
      <c r="AM68" s="1"/>
      <c r="AN68" s="1"/>
      <c r="AO68" s="1"/>
      <c r="AP68" s="1"/>
      <c r="AQ68" s="1"/>
      <c r="AR68" s="1"/>
      <c r="AS68" s="1"/>
      <c r="AT68" s="1"/>
      <c r="AU68" s="1"/>
    </row>
    <row r="69" spans="1:47" s="1" customFormat="1" x14ac:dyDescent="0.25">
      <c r="R69" s="150"/>
      <c r="S69" s="150"/>
    </row>
    <row r="70" spans="1:47" s="1" customFormat="1" ht="23.25" x14ac:dyDescent="0.35">
      <c r="A70" s="209" t="s">
        <v>20</v>
      </c>
      <c r="B70" s="210"/>
    </row>
    <row r="71" spans="1:47" s="1" customFormat="1" ht="21" x14ac:dyDescent="0.35">
      <c r="A71" s="211"/>
      <c r="B71" s="210" t="s">
        <v>21</v>
      </c>
    </row>
    <row r="72" spans="1:47" s="1" customFormat="1" ht="21" x14ac:dyDescent="0.35">
      <c r="A72" s="211"/>
      <c r="B72" s="210" t="s">
        <v>22</v>
      </c>
    </row>
    <row r="73" spans="1:47" s="1" customFormat="1" ht="21" x14ac:dyDescent="0.35">
      <c r="A73" s="211"/>
      <c r="B73" s="210" t="s">
        <v>23</v>
      </c>
    </row>
    <row r="74" spans="1:47" s="1" customFormat="1" ht="21" x14ac:dyDescent="0.35">
      <c r="A74" s="211"/>
      <c r="B74" s="210" t="s">
        <v>24</v>
      </c>
    </row>
    <row r="75" spans="1:47" s="1" customFormat="1" ht="21" x14ac:dyDescent="0.35">
      <c r="A75" s="211"/>
      <c r="B75" s="210" t="s">
        <v>25</v>
      </c>
    </row>
    <row r="76" spans="1:47" s="1" customFormat="1" ht="21" x14ac:dyDescent="0.35">
      <c r="A76" s="211"/>
      <c r="B76" s="210" t="s">
        <v>26</v>
      </c>
    </row>
    <row r="77" spans="1:47" s="1" customFormat="1" ht="21" x14ac:dyDescent="0.35">
      <c r="A77" s="211"/>
      <c r="B77" s="210" t="s">
        <v>27</v>
      </c>
    </row>
    <row r="78" spans="1:47" s="1" customFormat="1" ht="21" x14ac:dyDescent="0.35">
      <c r="A78" s="211"/>
      <c r="B78" s="210" t="s">
        <v>24</v>
      </c>
    </row>
    <row r="79" spans="1:47" s="1" customFormat="1" ht="21" x14ac:dyDescent="0.35">
      <c r="A79" s="211"/>
      <c r="B79" s="210" t="s">
        <v>25</v>
      </c>
    </row>
    <row r="80" spans="1:47" s="1" customFormat="1" ht="21" x14ac:dyDescent="0.35">
      <c r="A80" s="211"/>
      <c r="B80" s="210" t="s">
        <v>26</v>
      </c>
    </row>
    <row r="81" spans="1:2" s="1" customFormat="1" ht="21" x14ac:dyDescent="0.35">
      <c r="A81" s="211"/>
      <c r="B81" s="210" t="s">
        <v>27</v>
      </c>
    </row>
    <row r="82" spans="1:2" s="1" customFormat="1" ht="21" x14ac:dyDescent="0.35">
      <c r="B82" s="72"/>
    </row>
  </sheetData>
  <mergeCells count="30">
    <mergeCell ref="A68:C68"/>
    <mergeCell ref="A43:B49"/>
    <mergeCell ref="A52:B56"/>
    <mergeCell ref="A58:C58"/>
    <mergeCell ref="D58:I58"/>
    <mergeCell ref="R58:S58"/>
    <mergeCell ref="A61:B66"/>
    <mergeCell ref="A29:B29"/>
    <mergeCell ref="R30:S30"/>
    <mergeCell ref="A31:B33"/>
    <mergeCell ref="R32:S32"/>
    <mergeCell ref="R35:S35"/>
    <mergeCell ref="A36:B40"/>
    <mergeCell ref="P31:P32"/>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U82"/>
  <sheetViews>
    <sheetView topLeftCell="A33" zoomScale="60" zoomScaleNormal="60" workbookViewId="0">
      <selection activeCell="E51" sqref="E51"/>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6" bestFit="1"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325</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937</v>
      </c>
      <c r="D4" s="323"/>
      <c r="E4" s="323"/>
      <c r="F4" s="323"/>
      <c r="G4" s="323"/>
      <c r="H4" s="323"/>
      <c r="I4" s="323"/>
      <c r="J4" s="323"/>
      <c r="K4" s="323"/>
      <c r="L4" s="323"/>
      <c r="M4" s="323"/>
    </row>
    <row r="5" spans="1:29" s="1" customFormat="1" ht="26.25" x14ac:dyDescent="0.25">
      <c r="A5" s="333" t="s">
        <v>346</v>
      </c>
      <c r="B5" s="333"/>
      <c r="C5" s="212">
        <f>C4*1</f>
        <v>937</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I7" si="0">(E8/$C$4)*100</f>
        <v>58.484525080042694</v>
      </c>
      <c r="F7" s="100">
        <f t="shared" si="0"/>
        <v>5.656350053361793</v>
      </c>
      <c r="G7" s="87">
        <f>(G8/$C$4)*100</f>
        <v>0</v>
      </c>
      <c r="H7" s="100">
        <f>(H8/$C$4)*100</f>
        <v>26.254002134471715</v>
      </c>
      <c r="I7" s="87">
        <f t="shared" si="0"/>
        <v>4.909284951974386</v>
      </c>
      <c r="J7" s="90">
        <v>16.899999999999999</v>
      </c>
      <c r="K7" s="90">
        <v>79.599999999999994</v>
      </c>
      <c r="L7" s="90">
        <v>3.5</v>
      </c>
      <c r="M7" s="87">
        <f t="shared" ref="M7" si="1">(M8/$C$4)*100</f>
        <v>1.3874066168623265</v>
      </c>
      <c r="N7" s="71"/>
    </row>
    <row r="8" spans="1:29" s="1" customFormat="1" ht="26.25" customHeight="1" x14ac:dyDescent="0.25">
      <c r="A8" s="128"/>
      <c r="B8" s="123" t="s">
        <v>339</v>
      </c>
      <c r="C8" s="73"/>
      <c r="D8" s="50">
        <v>0</v>
      </c>
      <c r="E8" s="50">
        <v>548</v>
      </c>
      <c r="F8" s="50">
        <v>53</v>
      </c>
      <c r="G8" s="50">
        <v>0</v>
      </c>
      <c r="H8" s="50">
        <v>246</v>
      </c>
      <c r="I8" s="50">
        <v>46</v>
      </c>
      <c r="J8" s="91">
        <f>($H$8/100)*J7</f>
        <v>41.573999999999998</v>
      </c>
      <c r="K8" s="91">
        <f>($H$8/100)*K7</f>
        <v>195.81599999999997</v>
      </c>
      <c r="L8" s="91">
        <f>($H$8/100)*L7</f>
        <v>8.61</v>
      </c>
      <c r="M8" s="50">
        <v>13</v>
      </c>
      <c r="N8" s="94" t="s">
        <v>108</v>
      </c>
    </row>
    <row r="9" spans="1:29" s="1" customFormat="1" ht="26.25" customHeight="1" x14ac:dyDescent="0.25">
      <c r="A9" s="124" t="s">
        <v>48</v>
      </c>
      <c r="B9" s="122" t="s">
        <v>47</v>
      </c>
      <c r="C9" s="73"/>
      <c r="D9" s="87">
        <v>0</v>
      </c>
      <c r="E9" s="87">
        <v>610.505</v>
      </c>
      <c r="F9" s="87">
        <v>57.844000000000001</v>
      </c>
      <c r="G9" s="87">
        <v>8</v>
      </c>
      <c r="H9" s="87">
        <v>265.40499999999997</v>
      </c>
      <c r="I9" s="87">
        <v>91.001000000000005</v>
      </c>
      <c r="J9" s="91"/>
      <c r="K9" s="91"/>
      <c r="L9" s="91"/>
      <c r="M9" s="87">
        <v>0.53300000000000003</v>
      </c>
      <c r="N9" s="139">
        <f>SUM(D9:I9)</f>
        <v>1032.7550000000001</v>
      </c>
      <c r="O9" s="1" t="s">
        <v>94</v>
      </c>
    </row>
    <row r="10" spans="1:29" s="1" customFormat="1" ht="26.25" customHeight="1" x14ac:dyDescent="0.25">
      <c r="A10" s="128"/>
      <c r="B10" s="123" t="s">
        <v>340</v>
      </c>
      <c r="C10" s="73"/>
      <c r="D10" s="88">
        <f>($C$5/100)*D7</f>
        <v>0</v>
      </c>
      <c r="E10" s="88">
        <f t="shared" ref="E10:I10" si="2">($C$5/100)*E7</f>
        <v>548</v>
      </c>
      <c r="F10" s="88">
        <f t="shared" si="2"/>
        <v>52.999999999999993</v>
      </c>
      <c r="G10" s="88">
        <f>($C$5/100)*G7</f>
        <v>0</v>
      </c>
      <c r="H10" s="88">
        <f>($C$5/100)*H7</f>
        <v>245.99999999999994</v>
      </c>
      <c r="I10" s="88">
        <f t="shared" si="2"/>
        <v>45.999999999999993</v>
      </c>
      <c r="J10" s="92">
        <f>($H$10/100)*J7</f>
        <v>41.573999999999991</v>
      </c>
      <c r="K10" s="92">
        <f>($H$10/100)*K7</f>
        <v>195.81599999999995</v>
      </c>
      <c r="L10" s="92">
        <f>($H$10/100)*L7</f>
        <v>8.6099999999999977</v>
      </c>
      <c r="M10" s="88">
        <f t="shared" ref="M10" si="3">($C$5/100)*M7</f>
        <v>12.999999999999998</v>
      </c>
      <c r="N10" s="94"/>
    </row>
    <row r="11" spans="1:29" s="1" customFormat="1" ht="26.25" customHeight="1" x14ac:dyDescent="0.25">
      <c r="A11" s="124" t="s">
        <v>49</v>
      </c>
      <c r="B11" s="122" t="s">
        <v>341</v>
      </c>
      <c r="C11" s="73"/>
      <c r="D11" s="235">
        <v>0.6</v>
      </c>
      <c r="E11" s="235">
        <v>369.09</v>
      </c>
      <c r="F11" s="51">
        <v>2.2000000000000002</v>
      </c>
      <c r="G11" s="51">
        <v>2</v>
      </c>
      <c r="H11" s="235">
        <v>96.02</v>
      </c>
      <c r="I11" s="225">
        <v>160.97999999999999</v>
      </c>
      <c r="J11" s="90">
        <v>5</v>
      </c>
      <c r="K11" s="93">
        <v>5026</v>
      </c>
      <c r="L11" s="90">
        <v>2</v>
      </c>
      <c r="M11" s="87">
        <v>0</v>
      </c>
      <c r="N11" s="94"/>
    </row>
    <row r="12" spans="1:29" s="1" customFormat="1" ht="26.25" customHeight="1" x14ac:dyDescent="0.25">
      <c r="A12" s="124"/>
      <c r="B12" s="122" t="s">
        <v>342</v>
      </c>
      <c r="C12" s="73"/>
      <c r="D12" s="235">
        <v>0</v>
      </c>
      <c r="E12" s="235">
        <v>4.03</v>
      </c>
      <c r="F12" s="51">
        <v>0.37</v>
      </c>
      <c r="G12" s="51">
        <v>0</v>
      </c>
      <c r="H12" s="235">
        <v>24.08</v>
      </c>
      <c r="I12" s="225">
        <v>0.09</v>
      </c>
      <c r="J12" s="90"/>
      <c r="K12" s="93"/>
      <c r="L12" s="90"/>
      <c r="M12" s="87">
        <v>0</v>
      </c>
      <c r="N12" s="94"/>
    </row>
    <row r="13" spans="1:29" s="1" customFormat="1" ht="26.25" customHeight="1" x14ac:dyDescent="0.25">
      <c r="B13" s="122" t="s">
        <v>343</v>
      </c>
      <c r="C13" s="73"/>
      <c r="D13" s="140">
        <v>0</v>
      </c>
      <c r="E13" s="140">
        <f t="shared" ref="E13:I13" si="4">E12/E14</f>
        <v>1.0800814751286452E-2</v>
      </c>
      <c r="F13" s="140">
        <f t="shared" si="4"/>
        <v>0.14396887159533073</v>
      </c>
      <c r="G13" s="140">
        <f t="shared" si="4"/>
        <v>0</v>
      </c>
      <c r="H13" s="140">
        <f t="shared" si="4"/>
        <v>0.20049958368026644</v>
      </c>
      <c r="I13" s="140">
        <f t="shared" si="4"/>
        <v>5.5876327062767738E-4</v>
      </c>
      <c r="J13" s="90">
        <v>30.61</v>
      </c>
      <c r="K13" s="93">
        <v>33.07</v>
      </c>
      <c r="L13" s="90">
        <v>455.3</v>
      </c>
      <c r="M13" s="140">
        <v>0</v>
      </c>
      <c r="N13" s="94"/>
    </row>
    <row r="14" spans="1:29" s="1" customFormat="1" ht="26.25" x14ac:dyDescent="0.25">
      <c r="A14" s="46"/>
      <c r="B14" s="122" t="s">
        <v>344</v>
      </c>
      <c r="C14" s="126">
        <f>SUM(D14:I14,M14)</f>
        <v>659.46</v>
      </c>
      <c r="D14" s="301">
        <f>D12+D11</f>
        <v>0.6</v>
      </c>
      <c r="E14" s="65">
        <f t="shared" ref="E14:I14" si="5">E12+E11</f>
        <v>373.11999999999995</v>
      </c>
      <c r="F14" s="65">
        <f t="shared" si="5"/>
        <v>2.5700000000000003</v>
      </c>
      <c r="G14" s="65">
        <f t="shared" si="5"/>
        <v>2</v>
      </c>
      <c r="H14" s="65">
        <f t="shared" si="5"/>
        <v>120.1</v>
      </c>
      <c r="I14" s="65">
        <f t="shared" si="5"/>
        <v>161.07</v>
      </c>
      <c r="J14" s="98">
        <f t="shared" ref="J14:L14" si="6">(J11/(100-J13))*100</f>
        <v>7.2056492289955321</v>
      </c>
      <c r="K14" s="98">
        <f t="shared" si="6"/>
        <v>7509.3381144479299</v>
      </c>
      <c r="L14" s="98">
        <f t="shared" si="6"/>
        <v>-0.56290458767238949</v>
      </c>
      <c r="M14" s="65">
        <f t="shared" ref="M14" si="7">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937</v>
      </c>
      <c r="D16" s="50"/>
      <c r="E16" s="50">
        <v>548</v>
      </c>
      <c r="F16" s="50">
        <v>53</v>
      </c>
      <c r="G16" s="50"/>
      <c r="H16" s="50">
        <v>264</v>
      </c>
      <c r="I16" s="50">
        <v>46</v>
      </c>
      <c r="J16" s="50">
        <v>13</v>
      </c>
      <c r="K16" s="50"/>
      <c r="L16" s="50"/>
      <c r="M16" s="50">
        <v>13</v>
      </c>
    </row>
    <row r="17" spans="1:47" s="1" customFormat="1" ht="26.25" hidden="1" x14ac:dyDescent="0.25">
      <c r="A17" s="46"/>
      <c r="B17" s="310" t="s">
        <v>336</v>
      </c>
      <c r="C17" s="137"/>
      <c r="D17" s="50"/>
      <c r="E17" s="50"/>
      <c r="F17" s="50"/>
      <c r="G17" s="50"/>
      <c r="H17" s="50"/>
      <c r="I17" s="50"/>
      <c r="J17" s="50"/>
      <c r="K17" s="50"/>
      <c r="L17" s="50"/>
      <c r="M17" s="50"/>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v>0</v>
      </c>
      <c r="E19" s="127">
        <f>E11/E8</f>
        <v>0.67352189781021898</v>
      </c>
      <c r="F19" s="127">
        <f>F11/F8</f>
        <v>4.1509433962264156E-2</v>
      </c>
      <c r="G19" s="127">
        <v>0</v>
      </c>
      <c r="H19" s="127">
        <f>H11/H8</f>
        <v>0.39032520325203252</v>
      </c>
      <c r="I19" s="127">
        <f>I11/I8</f>
        <v>3.4995652173913041</v>
      </c>
      <c r="J19" s="125">
        <f>J14/J8</f>
        <v>0.17332104750554511</v>
      </c>
      <c r="K19" s="125">
        <f>K14/K8</f>
        <v>38.348950619193175</v>
      </c>
      <c r="L19" s="125">
        <f>L14/L8</f>
        <v>-6.5378000891102156E-2</v>
      </c>
      <c r="M19" s="127">
        <f>M11/M8</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v>0</v>
      </c>
      <c r="E20" s="127">
        <f>E11/E9</f>
        <v>0.60456507317712382</v>
      </c>
      <c r="F20" s="127">
        <f>F11/F9</f>
        <v>3.803333102828297E-2</v>
      </c>
      <c r="G20" s="127">
        <f>G11/G9</f>
        <v>0.25</v>
      </c>
      <c r="H20" s="127">
        <f>H11/H9</f>
        <v>0.36178670334017826</v>
      </c>
      <c r="I20" s="127">
        <f>I11/I9</f>
        <v>1.7689915495434114</v>
      </c>
      <c r="J20" s="95"/>
      <c r="K20" s="96"/>
      <c r="L20" s="95"/>
      <c r="M20" s="127">
        <v>0</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v>0</v>
      </c>
      <c r="E21" s="133">
        <f>E14/E8</f>
        <v>0.680875912408759</v>
      </c>
      <c r="F21" s="133">
        <f>F14/F8</f>
        <v>4.8490566037735855E-2</v>
      </c>
      <c r="G21" s="133">
        <v>0</v>
      </c>
      <c r="H21" s="133">
        <f>H14/H8</f>
        <v>0.48821138211382109</v>
      </c>
      <c r="I21" s="133">
        <f>I14/I8</f>
        <v>3.5015217391304345</v>
      </c>
      <c r="J21" s="95"/>
      <c r="K21" s="96"/>
      <c r="L21" s="95"/>
      <c r="M21" s="133">
        <f>M14/M8</f>
        <v>0</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v>0</v>
      </c>
      <c r="E22" s="129">
        <f>E14/E9</f>
        <v>0.61116616571526838</v>
      </c>
      <c r="F22" s="129">
        <f>F14/F9</f>
        <v>4.4429845792130565E-2</v>
      </c>
      <c r="G22" s="129">
        <f>G14/G9</f>
        <v>0.25</v>
      </c>
      <c r="H22" s="129">
        <f>H14/H9</f>
        <v>0.45251596616491779</v>
      </c>
      <c r="I22" s="129">
        <f>I14/I9</f>
        <v>1.7699805496642893</v>
      </c>
      <c r="J22" s="95"/>
      <c r="K22" s="96"/>
      <c r="L22" s="95"/>
      <c r="M22" s="129">
        <v>0</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v>0</v>
      </c>
      <c r="E23" s="190">
        <f>E14/E10</f>
        <v>0.680875912408759</v>
      </c>
      <c r="F23" s="191">
        <f>F14/F10</f>
        <v>4.8490566037735862E-2</v>
      </c>
      <c r="G23" s="191">
        <v>0</v>
      </c>
      <c r="H23" s="191">
        <f>H14/H10</f>
        <v>0.4882113821138212</v>
      </c>
      <c r="I23" s="191">
        <f>I14/I10</f>
        <v>3.501521739130435</v>
      </c>
      <c r="J23" s="95"/>
      <c r="K23" s="96"/>
      <c r="L23" s="95"/>
      <c r="M23" s="191">
        <f>M14/M10</f>
        <v>0</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302">
        <f t="shared" ref="D24:I24" si="8">D10-D14</f>
        <v>-0.6</v>
      </c>
      <c r="E24" s="193">
        <f t="shared" si="8"/>
        <v>174.88000000000005</v>
      </c>
      <c r="F24" s="193">
        <f t="shared" si="8"/>
        <v>50.429999999999993</v>
      </c>
      <c r="G24" s="153">
        <f t="shared" si="8"/>
        <v>-2</v>
      </c>
      <c r="H24" s="193">
        <f t="shared" si="8"/>
        <v>125.89999999999995</v>
      </c>
      <c r="I24" s="153">
        <f t="shared" si="8"/>
        <v>-115.07</v>
      </c>
      <c r="J24" s="125"/>
      <c r="K24" s="125"/>
      <c r="L24" s="125"/>
      <c r="M24" s="193">
        <f>M10-M14</f>
        <v>12.999999999999998</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199</v>
      </c>
      <c r="B25" s="325"/>
      <c r="C25" s="359" t="s">
        <v>355</v>
      </c>
      <c r="D25" s="213" t="s">
        <v>130</v>
      </c>
      <c r="E25" s="182" t="s">
        <v>130</v>
      </c>
      <c r="F25" s="182" t="s">
        <v>130</v>
      </c>
      <c r="G25" s="213" t="s">
        <v>130</v>
      </c>
      <c r="H25" s="182" t="s">
        <v>130</v>
      </c>
      <c r="I25" s="161" t="s">
        <v>130</v>
      </c>
      <c r="J25" s="61"/>
      <c r="K25" s="61"/>
      <c r="L25" s="61"/>
      <c r="M25" s="182"/>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60"/>
      <c r="D26" s="214" t="s">
        <v>326</v>
      </c>
      <c r="E26" s="183" t="s">
        <v>327</v>
      </c>
      <c r="F26" s="138" t="s">
        <v>138</v>
      </c>
      <c r="G26" s="214" t="s">
        <v>113</v>
      </c>
      <c r="H26" s="183" t="s">
        <v>138</v>
      </c>
      <c r="I26" s="162" t="s">
        <v>328</v>
      </c>
      <c r="J26" s="157"/>
      <c r="K26" s="77"/>
      <c r="L26" s="77"/>
      <c r="M26" s="183"/>
      <c r="N26" s="155"/>
      <c r="O26" s="155"/>
      <c r="P26" s="155"/>
      <c r="Q26" s="156"/>
      <c r="R26" s="151"/>
      <c r="S26" s="151"/>
    </row>
    <row r="27" spans="1:47" s="71" customFormat="1" ht="27" thickBot="1" x14ac:dyDescent="0.45">
      <c r="A27" s="329" t="s">
        <v>68</v>
      </c>
      <c r="B27" s="330"/>
      <c r="C27" s="360"/>
      <c r="D27" s="214"/>
      <c r="E27" s="183" t="s">
        <v>329</v>
      </c>
      <c r="F27" s="183"/>
      <c r="G27" s="214"/>
      <c r="H27" s="183"/>
      <c r="I27" s="162" t="s">
        <v>330</v>
      </c>
      <c r="J27" s="152"/>
      <c r="K27" s="152"/>
      <c r="L27" s="152"/>
      <c r="M27" s="183"/>
      <c r="N27" s="155"/>
      <c r="O27" s="155"/>
      <c r="P27" s="155"/>
      <c r="Q27" s="156"/>
      <c r="R27" s="151"/>
      <c r="S27" s="151"/>
    </row>
    <row r="28" spans="1:47" s="71" customFormat="1" ht="27" thickBot="1" x14ac:dyDescent="0.45">
      <c r="A28" s="331" t="s">
        <v>67</v>
      </c>
      <c r="B28" s="332"/>
      <c r="C28" s="361"/>
      <c r="D28" s="215"/>
      <c r="E28" s="184"/>
      <c r="F28" s="184"/>
      <c r="G28" s="215"/>
      <c r="H28" s="184"/>
      <c r="I28" s="163"/>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6" t="s">
        <v>99</v>
      </c>
      <c r="E31" s="186" t="s">
        <v>99</v>
      </c>
      <c r="F31" s="185" t="s">
        <v>99</v>
      </c>
      <c r="G31" s="216" t="s">
        <v>99</v>
      </c>
      <c r="H31" s="185" t="s">
        <v>99</v>
      </c>
      <c r="I31" s="172" t="s">
        <v>99</v>
      </c>
      <c r="J31" s="25"/>
      <c r="K31" s="75"/>
      <c r="L31" s="25"/>
      <c r="M31" s="185" t="s">
        <v>124</v>
      </c>
      <c r="N31" s="3" t="s">
        <v>170</v>
      </c>
      <c r="O31" s="141" t="s">
        <v>124</v>
      </c>
      <c r="P31" s="362" t="s">
        <v>292</v>
      </c>
      <c r="Q31" s="194" t="s">
        <v>169</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6" t="s">
        <v>161</v>
      </c>
      <c r="E32" s="186" t="s">
        <v>161</v>
      </c>
      <c r="F32" s="185" t="s">
        <v>161</v>
      </c>
      <c r="G32" s="216" t="s">
        <v>161</v>
      </c>
      <c r="H32" s="185" t="s">
        <v>161</v>
      </c>
      <c r="I32" s="172" t="s">
        <v>161</v>
      </c>
      <c r="J32" s="25"/>
      <c r="K32" s="172"/>
      <c r="L32" s="25"/>
      <c r="M32" s="185" t="s">
        <v>124</v>
      </c>
      <c r="N32" s="3"/>
      <c r="O32" s="141"/>
      <c r="P32" s="363"/>
      <c r="Q32" s="303"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216" t="s">
        <v>99</v>
      </c>
      <c r="E33" s="186" t="s">
        <v>99</v>
      </c>
      <c r="F33" s="185" t="s">
        <v>99</v>
      </c>
      <c r="G33" s="216" t="s">
        <v>99</v>
      </c>
      <c r="H33" s="185" t="s">
        <v>99</v>
      </c>
      <c r="I33" s="172" t="s">
        <v>99</v>
      </c>
      <c r="J33" s="25"/>
      <c r="K33" s="172"/>
      <c r="L33" s="25"/>
      <c r="M33" s="185" t="s">
        <v>124</v>
      </c>
      <c r="N33" s="3" t="s">
        <v>170</v>
      </c>
      <c r="O33" s="171" t="s">
        <v>165</v>
      </c>
      <c r="P33" s="304" t="s">
        <v>166</v>
      </c>
      <c r="Q33" s="303"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110"/>
      <c r="H34" s="4"/>
      <c r="I34" s="7"/>
      <c r="J34" s="4"/>
      <c r="K34" s="7"/>
      <c r="L34" s="4"/>
      <c r="M34" s="4"/>
      <c r="N34" s="5"/>
      <c r="O34" s="5"/>
      <c r="P34" s="6"/>
      <c r="Q34" s="305"/>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111"/>
      <c r="H35" s="1"/>
      <c r="I35" s="9"/>
      <c r="J35" s="1"/>
      <c r="L35" s="1"/>
      <c r="M35" s="1"/>
      <c r="N35" s="10"/>
      <c r="O35" s="10"/>
      <c r="P35" s="11"/>
      <c r="Q35" s="305"/>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6" t="s">
        <v>161</v>
      </c>
      <c r="E36" s="186" t="s">
        <v>161</v>
      </c>
      <c r="F36" s="185" t="s">
        <v>161</v>
      </c>
      <c r="G36" s="216" t="s">
        <v>161</v>
      </c>
      <c r="H36" s="185" t="s">
        <v>161</v>
      </c>
      <c r="I36" s="172" t="s">
        <v>161</v>
      </c>
      <c r="J36" s="25"/>
      <c r="K36" s="75"/>
      <c r="L36" s="25"/>
      <c r="M36" s="185" t="s">
        <v>124</v>
      </c>
      <c r="N36" s="141" t="s">
        <v>124</v>
      </c>
      <c r="O36" s="171" t="s">
        <v>124</v>
      </c>
      <c r="P36" s="170" t="s">
        <v>183</v>
      </c>
      <c r="Q36" s="303" t="s">
        <v>178</v>
      </c>
      <c r="R36" s="150"/>
      <c r="S36" s="150"/>
      <c r="AD36" s="1"/>
      <c r="AE36" s="1"/>
      <c r="AF36" s="1"/>
      <c r="AG36" s="1"/>
      <c r="AH36" s="1"/>
      <c r="AI36" s="1"/>
      <c r="AJ36" s="1"/>
      <c r="AK36" s="1"/>
      <c r="AL36" s="1"/>
      <c r="AM36" s="1"/>
      <c r="AN36" s="1"/>
      <c r="AO36" s="1"/>
      <c r="AP36" s="1"/>
      <c r="AQ36" s="1"/>
      <c r="AR36" s="1"/>
      <c r="AS36" s="1"/>
      <c r="AT36" s="1"/>
      <c r="AU36" s="1"/>
    </row>
    <row r="37" spans="1:47" ht="21" x14ac:dyDescent="0.25">
      <c r="A37" s="342"/>
      <c r="B37" s="343"/>
      <c r="C37" s="178" t="s">
        <v>73</v>
      </c>
      <c r="D37" s="216" t="s">
        <v>161</v>
      </c>
      <c r="E37" s="186" t="s">
        <v>161</v>
      </c>
      <c r="F37" s="185" t="s">
        <v>161</v>
      </c>
      <c r="G37" s="216" t="s">
        <v>161</v>
      </c>
      <c r="H37" s="185" t="s">
        <v>161</v>
      </c>
      <c r="I37" s="172" t="s">
        <v>161</v>
      </c>
      <c r="J37" s="25"/>
      <c r="K37" s="75"/>
      <c r="L37" s="25"/>
      <c r="M37" s="185" t="s">
        <v>124</v>
      </c>
      <c r="N37" s="141" t="s">
        <v>124</v>
      </c>
      <c r="O37" s="171" t="s">
        <v>124</v>
      </c>
      <c r="P37" s="170" t="s">
        <v>124</v>
      </c>
      <c r="Q37" s="303" t="s">
        <v>178</v>
      </c>
      <c r="R37" s="150"/>
      <c r="S37" s="150"/>
      <c r="AD37" s="1"/>
      <c r="AE37" s="1"/>
      <c r="AF37" s="1"/>
      <c r="AG37" s="1"/>
      <c r="AH37" s="1"/>
      <c r="AI37" s="1"/>
      <c r="AJ37" s="1"/>
      <c r="AK37" s="1"/>
      <c r="AL37" s="1"/>
      <c r="AM37" s="1"/>
      <c r="AN37" s="1"/>
      <c r="AO37" s="1"/>
      <c r="AP37" s="1"/>
      <c r="AQ37" s="1"/>
      <c r="AR37" s="1"/>
      <c r="AS37" s="1"/>
      <c r="AT37" s="1"/>
      <c r="AU37" s="1"/>
    </row>
    <row r="38" spans="1:47" ht="21" x14ac:dyDescent="0.25">
      <c r="A38" s="342"/>
      <c r="B38" s="343"/>
      <c r="C38" s="179" t="s">
        <v>71</v>
      </c>
      <c r="D38" s="216" t="s">
        <v>161</v>
      </c>
      <c r="E38" s="186" t="s">
        <v>161</v>
      </c>
      <c r="F38" s="185" t="s">
        <v>161</v>
      </c>
      <c r="G38" s="216" t="s">
        <v>161</v>
      </c>
      <c r="H38" s="185" t="s">
        <v>161</v>
      </c>
      <c r="I38" s="172" t="s">
        <v>161</v>
      </c>
      <c r="J38" s="25"/>
      <c r="K38" s="75"/>
      <c r="L38" s="25"/>
      <c r="M38" s="185" t="s">
        <v>124</v>
      </c>
      <c r="N38" s="141" t="s">
        <v>124</v>
      </c>
      <c r="O38" s="171" t="s">
        <v>124</v>
      </c>
      <c r="P38" s="198" t="s">
        <v>124</v>
      </c>
      <c r="Q38" s="303" t="s">
        <v>178</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6" t="s">
        <v>174</v>
      </c>
      <c r="E39" s="186" t="s">
        <v>174</v>
      </c>
      <c r="F39" s="185" t="s">
        <v>174</v>
      </c>
      <c r="G39" s="216" t="s">
        <v>174</v>
      </c>
      <c r="H39" s="185" t="s">
        <v>174</v>
      </c>
      <c r="I39" s="172" t="s">
        <v>174</v>
      </c>
      <c r="J39" s="25"/>
      <c r="K39" s="75"/>
      <c r="L39" s="25"/>
      <c r="M39" s="185" t="s">
        <v>124</v>
      </c>
      <c r="N39" s="3" t="s">
        <v>124</v>
      </c>
      <c r="O39" s="171" t="s">
        <v>124</v>
      </c>
      <c r="P39" s="170" t="s">
        <v>124</v>
      </c>
      <c r="Q39" s="303" t="s">
        <v>178</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7" t="s">
        <v>99</v>
      </c>
      <c r="E40" s="186" t="s">
        <v>99</v>
      </c>
      <c r="F40" s="186" t="s">
        <v>99</v>
      </c>
      <c r="G40" s="222" t="s">
        <v>99</v>
      </c>
      <c r="H40" s="186" t="s">
        <v>99</v>
      </c>
      <c r="I40" s="220" t="s">
        <v>99</v>
      </c>
      <c r="J40" s="222"/>
      <c r="K40" s="222"/>
      <c r="L40" s="222"/>
      <c r="M40" s="188" t="s">
        <v>124</v>
      </c>
      <c r="N40" s="3" t="s">
        <v>124</v>
      </c>
      <c r="O40" s="3" t="s">
        <v>124</v>
      </c>
      <c r="P40" s="304" t="s">
        <v>228</v>
      </c>
      <c r="Q40" s="303" t="s">
        <v>178</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98"/>
      <c r="B41" s="164"/>
      <c r="C41" s="78"/>
      <c r="D41" s="166"/>
      <c r="E41" s="166"/>
      <c r="F41" s="166"/>
      <c r="G41" s="167"/>
      <c r="H41" s="166"/>
      <c r="I41" s="167"/>
      <c r="J41" s="165"/>
      <c r="K41" s="154"/>
      <c r="L41" s="165"/>
      <c r="M41" s="165"/>
      <c r="N41" s="168"/>
      <c r="O41" s="168"/>
      <c r="P41" s="169"/>
      <c r="Q41" s="306"/>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11"/>
      <c r="H42" s="8"/>
      <c r="I42" s="6"/>
      <c r="J42" s="8"/>
      <c r="L42" s="8"/>
      <c r="M42" s="8"/>
      <c r="N42" s="5"/>
      <c r="O42" s="5"/>
      <c r="P42" s="5"/>
      <c r="Q42" s="305"/>
      <c r="R42" s="150"/>
      <c r="S42" s="150"/>
      <c r="AD42" s="1"/>
      <c r="AE42" s="1"/>
      <c r="AF42" s="1"/>
      <c r="AG42" s="1"/>
      <c r="AH42" s="1"/>
      <c r="AI42" s="1"/>
      <c r="AJ42" s="1"/>
      <c r="AK42" s="1"/>
      <c r="AL42" s="1"/>
      <c r="AM42" s="1"/>
      <c r="AN42" s="1"/>
      <c r="AO42" s="1"/>
      <c r="AP42" s="1"/>
      <c r="AQ42" s="1"/>
      <c r="AR42" s="1"/>
      <c r="AS42" s="1"/>
      <c r="AT42" s="1"/>
      <c r="AU42" s="1"/>
    </row>
    <row r="43" spans="1:47" ht="45" x14ac:dyDescent="0.25">
      <c r="A43" s="342" t="s">
        <v>3</v>
      </c>
      <c r="B43" s="343"/>
      <c r="C43" s="58" t="s">
        <v>4</v>
      </c>
      <c r="D43" s="216" t="s">
        <v>174</v>
      </c>
      <c r="E43" s="186" t="s">
        <v>174</v>
      </c>
      <c r="F43" s="185" t="s">
        <v>174</v>
      </c>
      <c r="G43" s="216" t="s">
        <v>174</v>
      </c>
      <c r="H43" s="185" t="s">
        <v>174</v>
      </c>
      <c r="I43" s="172" t="s">
        <v>174</v>
      </c>
      <c r="J43" s="25"/>
      <c r="K43" s="75"/>
      <c r="L43" s="25"/>
      <c r="M43" s="185" t="s">
        <v>124</v>
      </c>
      <c r="N43" s="3" t="s">
        <v>124</v>
      </c>
      <c r="O43" s="171" t="s">
        <v>255</v>
      </c>
      <c r="P43" s="195" t="s">
        <v>224</v>
      </c>
      <c r="Q43" s="303" t="s">
        <v>24</v>
      </c>
      <c r="R43"/>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16" t="s">
        <v>192</v>
      </c>
      <c r="E44" s="186" t="s">
        <v>192</v>
      </c>
      <c r="F44" s="185" t="s">
        <v>192</v>
      </c>
      <c r="G44" s="216" t="s">
        <v>192</v>
      </c>
      <c r="H44" s="185" t="s">
        <v>192</v>
      </c>
      <c r="I44" s="172" t="s">
        <v>192</v>
      </c>
      <c r="J44" s="25" t="s">
        <v>192</v>
      </c>
      <c r="K44" s="75" t="s">
        <v>192</v>
      </c>
      <c r="L44" s="25" t="s">
        <v>192</v>
      </c>
      <c r="M44" s="185" t="s">
        <v>124</v>
      </c>
      <c r="N44" s="3" t="s">
        <v>124</v>
      </c>
      <c r="O44" s="171" t="s">
        <v>124</v>
      </c>
      <c r="P44" s="195" t="s">
        <v>191</v>
      </c>
      <c r="Q44" s="194" t="s">
        <v>24</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C61</f>
        <v>Others Quota</v>
      </c>
      <c r="D45" s="216" t="s">
        <v>99</v>
      </c>
      <c r="E45" s="186" t="s">
        <v>99</v>
      </c>
      <c r="F45" s="185" t="s">
        <v>99</v>
      </c>
      <c r="G45" s="216" t="s">
        <v>99</v>
      </c>
      <c r="H45" s="185" t="s">
        <v>99</v>
      </c>
      <c r="I45" s="172" t="s">
        <v>99</v>
      </c>
      <c r="J45" s="25"/>
      <c r="K45" s="75"/>
      <c r="L45" s="25"/>
      <c r="M45" s="185" t="s">
        <v>124</v>
      </c>
      <c r="N45" s="3" t="s">
        <v>124</v>
      </c>
      <c r="O45" s="3" t="s">
        <v>293</v>
      </c>
      <c r="P45" s="195" t="s">
        <v>305</v>
      </c>
      <c r="Q45" s="194" t="s">
        <v>178</v>
      </c>
      <c r="R45" s="150"/>
      <c r="S45" s="150"/>
      <c r="AD45" s="1"/>
      <c r="AE45" s="1"/>
      <c r="AF45" s="1"/>
      <c r="AG45" s="1"/>
      <c r="AH45" s="1"/>
      <c r="AI45" s="1"/>
      <c r="AJ45" s="1"/>
      <c r="AK45" s="1"/>
      <c r="AL45" s="1"/>
      <c r="AM45" s="1"/>
      <c r="AN45" s="1"/>
      <c r="AO45" s="1"/>
      <c r="AP45" s="1"/>
      <c r="AQ45" s="1"/>
      <c r="AR45" s="1"/>
      <c r="AS45" s="1"/>
      <c r="AT45" s="1"/>
      <c r="AU45" s="1"/>
    </row>
    <row r="46" spans="1:47" ht="45.75" customHeight="1" x14ac:dyDescent="0.25">
      <c r="A46" s="342"/>
      <c r="B46" s="343"/>
      <c r="C46" s="260" t="s">
        <v>79</v>
      </c>
      <c r="D46" s="216" t="s">
        <v>174</v>
      </c>
      <c r="E46" s="186" t="s">
        <v>161</v>
      </c>
      <c r="F46" s="185" t="s">
        <v>161</v>
      </c>
      <c r="G46" s="216" t="s">
        <v>174</v>
      </c>
      <c r="H46" s="185" t="s">
        <v>161</v>
      </c>
      <c r="I46" s="172" t="s">
        <v>161</v>
      </c>
      <c r="J46" s="25"/>
      <c r="K46" s="75"/>
      <c r="L46" s="25"/>
      <c r="M46" s="185" t="s">
        <v>124</v>
      </c>
      <c r="N46" s="141" t="s">
        <v>331</v>
      </c>
      <c r="O46" s="141" t="s">
        <v>331</v>
      </c>
      <c r="P46" s="195" t="s">
        <v>124</v>
      </c>
      <c r="Q46" s="200" t="s">
        <v>178</v>
      </c>
      <c r="R46" s="150"/>
      <c r="S46" s="150"/>
      <c r="AD46" s="1"/>
      <c r="AE46" s="1"/>
      <c r="AF46" s="1"/>
      <c r="AG46" s="1"/>
      <c r="AH46" s="1"/>
      <c r="AI46" s="1"/>
      <c r="AJ46" s="1"/>
      <c r="AK46" s="1"/>
      <c r="AL46" s="1"/>
      <c r="AM46" s="1"/>
      <c r="AN46" s="1"/>
      <c r="AO46" s="1"/>
      <c r="AP46" s="1"/>
      <c r="AQ46" s="1"/>
      <c r="AR46" s="1"/>
      <c r="AS46" s="1"/>
      <c r="AT46" s="1"/>
      <c r="AU46" s="1"/>
    </row>
    <row r="47" spans="1:47" ht="39.75" customHeight="1" x14ac:dyDescent="0.25">
      <c r="A47" s="342"/>
      <c r="B47" s="343"/>
      <c r="C47" s="59" t="str">
        <f>C62</f>
        <v>Remove TAC</v>
      </c>
      <c r="D47" s="216" t="s">
        <v>161</v>
      </c>
      <c r="E47" s="186" t="s">
        <v>161</v>
      </c>
      <c r="F47" s="185" t="s">
        <v>161</v>
      </c>
      <c r="G47" s="216" t="s">
        <v>161</v>
      </c>
      <c r="H47" s="185" t="s">
        <v>161</v>
      </c>
      <c r="I47" s="172" t="s">
        <v>161</v>
      </c>
      <c r="J47" s="25"/>
      <c r="K47" s="75"/>
      <c r="L47" s="25"/>
      <c r="M47" s="185" t="s">
        <v>124</v>
      </c>
      <c r="N47" s="3" t="s">
        <v>124</v>
      </c>
      <c r="O47" s="3" t="s">
        <v>124</v>
      </c>
      <c r="P47" s="195" t="s">
        <v>332</v>
      </c>
      <c r="Q47" s="194" t="s">
        <v>178</v>
      </c>
      <c r="R47" s="150"/>
      <c r="S47" s="150"/>
      <c r="AD47" s="1"/>
      <c r="AE47" s="1"/>
      <c r="AF47" s="1"/>
      <c r="AG47" s="1"/>
      <c r="AH47" s="1"/>
      <c r="AI47" s="1"/>
      <c r="AJ47" s="1"/>
      <c r="AK47" s="1"/>
      <c r="AL47" s="1"/>
      <c r="AM47" s="1"/>
      <c r="AN47" s="1"/>
      <c r="AO47" s="1"/>
      <c r="AP47" s="1"/>
      <c r="AQ47" s="1"/>
      <c r="AR47" s="1"/>
      <c r="AS47" s="1"/>
      <c r="AT47" s="1"/>
      <c r="AU47" s="1"/>
    </row>
    <row r="48" spans="1:47" ht="21" x14ac:dyDescent="0.25">
      <c r="A48" s="342"/>
      <c r="B48" s="343"/>
      <c r="C48" s="278" t="s">
        <v>249</v>
      </c>
      <c r="D48" s="216" t="s">
        <v>161</v>
      </c>
      <c r="E48" s="186" t="s">
        <v>161</v>
      </c>
      <c r="F48" s="185" t="s">
        <v>161</v>
      </c>
      <c r="G48" s="216" t="s">
        <v>161</v>
      </c>
      <c r="H48" s="185" t="s">
        <v>161</v>
      </c>
      <c r="I48" s="172" t="s">
        <v>161</v>
      </c>
      <c r="J48" s="25"/>
      <c r="K48" s="172"/>
      <c r="L48" s="25"/>
      <c r="M48" s="185" t="s">
        <v>124</v>
      </c>
      <c r="N48" s="3" t="s">
        <v>124</v>
      </c>
      <c r="O48" s="171" t="s">
        <v>124</v>
      </c>
      <c r="P48" s="195" t="s">
        <v>190</v>
      </c>
      <c r="Q48" s="194" t="s">
        <v>178</v>
      </c>
      <c r="R48" s="150"/>
      <c r="S48" s="150"/>
      <c r="AD48" s="1"/>
      <c r="AE48" s="1"/>
      <c r="AF48" s="1"/>
      <c r="AG48" s="1"/>
      <c r="AH48" s="1"/>
      <c r="AI48" s="1"/>
      <c r="AJ48" s="1"/>
      <c r="AK48" s="1"/>
      <c r="AL48" s="1"/>
      <c r="AM48" s="1"/>
      <c r="AN48" s="1"/>
      <c r="AO48" s="1"/>
      <c r="AP48" s="1"/>
      <c r="AQ48" s="1"/>
      <c r="AR48" s="1"/>
      <c r="AS48" s="1"/>
      <c r="AT48" s="1"/>
      <c r="AU48" s="1"/>
    </row>
    <row r="49" spans="1:47" ht="45" x14ac:dyDescent="0.25">
      <c r="A49" s="342"/>
      <c r="B49" s="343"/>
      <c r="C49" s="260" t="str">
        <f t="shared" ref="C49" si="9">C63</f>
        <v xml:space="preserve">Merge TAC regions </v>
      </c>
      <c r="D49" s="216" t="s">
        <v>124</v>
      </c>
      <c r="E49" s="186" t="s">
        <v>99</v>
      </c>
      <c r="F49" s="185" t="s">
        <v>99</v>
      </c>
      <c r="G49" s="216" t="s">
        <v>99</v>
      </c>
      <c r="H49" s="185" t="s">
        <v>99</v>
      </c>
      <c r="I49" s="172" t="s">
        <v>124</v>
      </c>
      <c r="J49" s="25"/>
      <c r="K49" s="172"/>
      <c r="L49" s="25"/>
      <c r="M49" s="185" t="s">
        <v>124</v>
      </c>
      <c r="N49" s="3" t="s">
        <v>124</v>
      </c>
      <c r="O49" s="171" t="s">
        <v>259</v>
      </c>
      <c r="P49" s="281" t="s">
        <v>297</v>
      </c>
      <c r="Q49" s="194" t="s">
        <v>237</v>
      </c>
      <c r="R49" s="150"/>
      <c r="S49" s="150"/>
      <c r="AD49" s="1"/>
      <c r="AE49" s="1"/>
      <c r="AF49" s="1"/>
      <c r="AG49" s="1"/>
      <c r="AH49" s="1"/>
      <c r="AI49" s="1"/>
      <c r="AJ49" s="1"/>
      <c r="AK49" s="1"/>
      <c r="AL49" s="1"/>
      <c r="AM49" s="1"/>
      <c r="AN49" s="1"/>
      <c r="AO49" s="1"/>
      <c r="AP49" s="1"/>
      <c r="AQ49" s="1"/>
      <c r="AR49" s="1"/>
      <c r="AS49" s="1"/>
      <c r="AT49" s="1"/>
      <c r="AU49" s="1"/>
    </row>
    <row r="50" spans="1:47" ht="21" customHeight="1" x14ac:dyDescent="0.25">
      <c r="A50" s="1"/>
      <c r="B50" s="1"/>
      <c r="C50" s="1"/>
      <c r="D50" s="1"/>
      <c r="E50" s="1"/>
      <c r="F50" s="6"/>
      <c r="G50" s="116"/>
      <c r="H50" s="1"/>
      <c r="I50" s="6"/>
      <c r="J50" s="1"/>
      <c r="K50" s="6"/>
      <c r="L50" s="1"/>
      <c r="M50" s="1"/>
      <c r="N50" s="5"/>
      <c r="O50" s="5"/>
      <c r="P50" s="5"/>
      <c r="Q50" s="307"/>
      <c r="R50" s="150"/>
      <c r="S50" s="150"/>
      <c r="AD50" s="1"/>
      <c r="AE50" s="1"/>
      <c r="AF50" s="1"/>
      <c r="AG50" s="1"/>
      <c r="AH50" s="1"/>
      <c r="AI50" s="1"/>
      <c r="AJ50" s="1"/>
      <c r="AK50" s="1"/>
      <c r="AL50" s="1"/>
      <c r="AM50" s="1"/>
      <c r="AN50" s="1"/>
      <c r="AO50" s="1"/>
      <c r="AP50" s="1"/>
      <c r="AQ50" s="1"/>
      <c r="AR50" s="1"/>
      <c r="AS50" s="1"/>
      <c r="AT50" s="1"/>
      <c r="AU50" s="1"/>
    </row>
    <row r="51" spans="1:47" ht="34.5" customHeight="1" x14ac:dyDescent="0.25">
      <c r="A51" s="1"/>
      <c r="B51" s="1"/>
      <c r="C51" s="74" t="s">
        <v>38</v>
      </c>
      <c r="D51" s="68" t="s">
        <v>40</v>
      </c>
      <c r="E51" s="36"/>
      <c r="F51" s="7"/>
      <c r="G51" s="115"/>
      <c r="H51" s="36"/>
      <c r="I51" s="7"/>
      <c r="J51" s="36"/>
      <c r="L51" s="36"/>
      <c r="M51" s="36"/>
      <c r="N51" s="5"/>
      <c r="O51" s="5"/>
      <c r="P51" s="5"/>
      <c r="Q51" s="307"/>
      <c r="R51" s="150"/>
      <c r="S51" s="150"/>
      <c r="AD51" s="1"/>
      <c r="AE51" s="1"/>
      <c r="AF51" s="1"/>
      <c r="AG51" s="1"/>
      <c r="AH51" s="1"/>
      <c r="AI51" s="1"/>
      <c r="AJ51" s="1"/>
      <c r="AK51" s="1"/>
      <c r="AL51" s="1"/>
      <c r="AM51" s="1"/>
      <c r="AN51" s="1"/>
      <c r="AO51" s="1"/>
      <c r="AP51" s="1"/>
      <c r="AQ51" s="1"/>
      <c r="AR51" s="1"/>
      <c r="AS51" s="1"/>
      <c r="AT51" s="1"/>
      <c r="AU51" s="1"/>
    </row>
    <row r="52" spans="1:47" ht="21" x14ac:dyDescent="0.25">
      <c r="A52" s="342" t="s">
        <v>2</v>
      </c>
      <c r="B52" s="343"/>
      <c r="C52" s="56" t="s">
        <v>14</v>
      </c>
      <c r="D52" s="216" t="s">
        <v>161</v>
      </c>
      <c r="E52" s="186" t="s">
        <v>161</v>
      </c>
      <c r="F52" s="185" t="s">
        <v>161</v>
      </c>
      <c r="G52" s="216" t="s">
        <v>161</v>
      </c>
      <c r="H52" s="185" t="s">
        <v>161</v>
      </c>
      <c r="I52" s="172" t="s">
        <v>161</v>
      </c>
      <c r="J52" s="25"/>
      <c r="K52" s="75"/>
      <c r="L52" s="25"/>
      <c r="M52" s="185" t="s">
        <v>124</v>
      </c>
      <c r="N52" s="3" t="s">
        <v>124</v>
      </c>
      <c r="O52" s="3" t="s">
        <v>124</v>
      </c>
      <c r="P52" s="195" t="s">
        <v>193</v>
      </c>
      <c r="Q52" s="303" t="s">
        <v>178</v>
      </c>
      <c r="R52" s="150"/>
      <c r="S52" s="150"/>
      <c r="AD52" s="1"/>
      <c r="AE52" s="1"/>
      <c r="AF52" s="1"/>
      <c r="AG52" s="1"/>
      <c r="AH52" s="1"/>
      <c r="AI52" s="1"/>
      <c r="AJ52" s="1"/>
      <c r="AK52" s="1"/>
      <c r="AL52" s="1"/>
      <c r="AM52" s="1"/>
      <c r="AN52" s="1"/>
      <c r="AO52" s="1"/>
      <c r="AP52" s="1"/>
      <c r="AQ52" s="1"/>
      <c r="AR52" s="1"/>
      <c r="AS52" s="1"/>
      <c r="AT52" s="1"/>
      <c r="AU52" s="1"/>
    </row>
    <row r="53" spans="1:47" s="1" customFormat="1" ht="21" x14ac:dyDescent="0.25">
      <c r="A53" s="342"/>
      <c r="B53" s="343"/>
      <c r="C53" s="62" t="s">
        <v>30</v>
      </c>
      <c r="D53" s="216" t="s">
        <v>181</v>
      </c>
      <c r="E53" s="186" t="s">
        <v>181</v>
      </c>
      <c r="F53" s="185" t="s">
        <v>181</v>
      </c>
      <c r="G53" s="216" t="s">
        <v>181</v>
      </c>
      <c r="H53" s="185" t="s">
        <v>181</v>
      </c>
      <c r="I53" s="172" t="s">
        <v>181</v>
      </c>
      <c r="J53" s="25" t="s">
        <v>181</v>
      </c>
      <c r="K53" s="75" t="s">
        <v>181</v>
      </c>
      <c r="L53" s="25" t="s">
        <v>181</v>
      </c>
      <c r="M53" s="185" t="s">
        <v>124</v>
      </c>
      <c r="N53" s="3" t="s">
        <v>124</v>
      </c>
      <c r="O53" s="141" t="s">
        <v>179</v>
      </c>
      <c r="P53" s="308" t="s">
        <v>194</v>
      </c>
      <c r="Q53" s="303" t="s">
        <v>24</v>
      </c>
      <c r="R53" s="150"/>
      <c r="S53" s="150"/>
    </row>
    <row r="54" spans="1:47" s="1" customFormat="1" ht="21" x14ac:dyDescent="0.35">
      <c r="A54" s="342"/>
      <c r="B54" s="343"/>
      <c r="C54" s="176" t="s">
        <v>31</v>
      </c>
      <c r="D54" s="216" t="s">
        <v>181</v>
      </c>
      <c r="E54" s="186" t="s">
        <v>181</v>
      </c>
      <c r="F54" s="185" t="s">
        <v>181</v>
      </c>
      <c r="G54" s="216" t="s">
        <v>181</v>
      </c>
      <c r="H54" s="185" t="s">
        <v>181</v>
      </c>
      <c r="I54" s="172" t="s">
        <v>181</v>
      </c>
      <c r="J54" s="25" t="s">
        <v>181</v>
      </c>
      <c r="K54" s="75" t="s">
        <v>181</v>
      </c>
      <c r="L54" s="25" t="s">
        <v>181</v>
      </c>
      <c r="M54" s="185" t="s">
        <v>124</v>
      </c>
      <c r="N54" s="3" t="s">
        <v>124</v>
      </c>
      <c r="O54" s="141" t="s">
        <v>295</v>
      </c>
      <c r="P54" s="309" t="s">
        <v>210</v>
      </c>
      <c r="Q54" s="303" t="s">
        <v>24</v>
      </c>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s="1" customFormat="1" ht="21" customHeight="1" x14ac:dyDescent="0.35">
      <c r="A56" s="342"/>
      <c r="B56" s="343"/>
      <c r="C56" s="175"/>
      <c r="D56" s="185"/>
      <c r="E56" s="185"/>
      <c r="F56" s="185"/>
      <c r="G56" s="185"/>
      <c r="H56" s="185"/>
      <c r="I56" s="185"/>
      <c r="J56" s="39"/>
      <c r="K56" s="196"/>
      <c r="L56" s="39"/>
      <c r="M56" s="39"/>
      <c r="N56" s="197"/>
      <c r="O56" s="197"/>
      <c r="P56" s="148"/>
      <c r="Q56" s="147"/>
      <c r="R56" s="150"/>
      <c r="S56" s="150"/>
    </row>
    <row r="57" spans="1:47" ht="21.75" thickBot="1" x14ac:dyDescent="0.3">
      <c r="A57" s="1"/>
      <c r="B57" s="1"/>
      <c r="C57" s="4"/>
      <c r="D57" s="4"/>
      <c r="E57" s="4"/>
      <c r="F57" s="6"/>
      <c r="G57" s="15"/>
      <c r="H57" s="4"/>
      <c r="I57" s="6"/>
      <c r="J57" s="4"/>
      <c r="K57" s="15"/>
      <c r="L57" s="4"/>
      <c r="M57" s="4"/>
      <c r="N57" s="5"/>
      <c r="O57" s="5"/>
      <c r="P57" s="15"/>
      <c r="R57" s="150"/>
      <c r="S57" s="150"/>
      <c r="AD57" s="1"/>
      <c r="AE57" s="1"/>
      <c r="AF57" s="1"/>
      <c r="AG57" s="1"/>
      <c r="AH57" s="1"/>
      <c r="AI57" s="1"/>
      <c r="AJ57" s="1"/>
      <c r="AK57" s="1"/>
      <c r="AL57" s="1"/>
      <c r="AM57" s="1"/>
      <c r="AN57" s="1"/>
      <c r="AO57" s="1"/>
      <c r="AP57" s="1"/>
      <c r="AQ57" s="1"/>
      <c r="AR57" s="1"/>
      <c r="AS57" s="1"/>
      <c r="AT57" s="1"/>
      <c r="AU57" s="1"/>
    </row>
    <row r="58" spans="1:47" ht="111.75" customHeight="1" thickBot="1" x14ac:dyDescent="0.3">
      <c r="A58" s="344" t="s">
        <v>78</v>
      </c>
      <c r="B58" s="345"/>
      <c r="C58" s="345"/>
      <c r="D58" s="346" t="s">
        <v>333</v>
      </c>
      <c r="E58" s="345"/>
      <c r="F58" s="345"/>
      <c r="G58" s="345"/>
      <c r="H58" s="345"/>
      <c r="I58" s="347"/>
      <c r="J58" s="117"/>
      <c r="K58" s="105"/>
      <c r="L58" s="299"/>
      <c r="M58" s="299"/>
      <c r="N58" s="31"/>
      <c r="O58" s="31"/>
      <c r="P58" s="31"/>
      <c r="Q58" s="31"/>
      <c r="R58" s="334"/>
      <c r="S58" s="334"/>
      <c r="AD58" s="1"/>
      <c r="AE58" s="1"/>
      <c r="AF58" s="1"/>
      <c r="AG58" s="1"/>
      <c r="AH58" s="1"/>
      <c r="AI58" s="1"/>
      <c r="AJ58" s="1"/>
      <c r="AK58" s="1"/>
      <c r="AL58" s="1"/>
      <c r="AM58" s="1"/>
      <c r="AN58" s="1"/>
      <c r="AO58" s="1"/>
      <c r="AP58" s="1"/>
      <c r="AQ58" s="1"/>
      <c r="AR58" s="1"/>
      <c r="AS58" s="1"/>
      <c r="AT58" s="1"/>
      <c r="AU58" s="1"/>
    </row>
    <row r="59" spans="1:47" ht="23.25" hidden="1" customHeight="1" x14ac:dyDescent="0.35">
      <c r="A59" s="18"/>
      <c r="B59" s="19"/>
      <c r="C59" s="6"/>
      <c r="D59" s="6"/>
      <c r="E59" s="6"/>
      <c r="F59" s="5"/>
      <c r="G59" s="114"/>
      <c r="H59" s="6"/>
      <c r="I59" s="5"/>
      <c r="J59" s="6"/>
      <c r="K59" s="5"/>
      <c r="L59" s="6"/>
      <c r="M59" s="6"/>
      <c r="N59" s="5"/>
      <c r="O59" s="5"/>
      <c r="P59" s="5"/>
      <c r="R59" s="150"/>
      <c r="S59" s="150"/>
      <c r="AD59" s="1"/>
      <c r="AE59" s="1"/>
      <c r="AF59" s="1"/>
      <c r="AG59" s="1"/>
      <c r="AH59" s="1"/>
      <c r="AI59" s="1"/>
      <c r="AJ59" s="1"/>
      <c r="AK59" s="1"/>
      <c r="AL59" s="1"/>
      <c r="AM59" s="1"/>
      <c r="AN59" s="1"/>
      <c r="AO59" s="1"/>
      <c r="AP59" s="1"/>
      <c r="AQ59" s="1"/>
      <c r="AR59" s="1"/>
      <c r="AS59" s="1"/>
      <c r="AT59" s="1"/>
      <c r="AU59" s="1"/>
    </row>
    <row r="60" spans="1:47" ht="21" hidden="1" customHeight="1" x14ac:dyDescent="0.25">
      <c r="A60" s="1"/>
      <c r="B60" s="1"/>
      <c r="C60" s="16"/>
      <c r="D60" s="69" t="s">
        <v>39</v>
      </c>
      <c r="E60" s="16"/>
      <c r="F60" s="7"/>
      <c r="G60" s="115"/>
      <c r="H60" s="16"/>
      <c r="I60" s="7"/>
      <c r="J60" s="16"/>
      <c r="L60" s="16"/>
      <c r="M60" s="16"/>
      <c r="N60" s="5"/>
      <c r="O60" s="5"/>
      <c r="P60" s="16"/>
      <c r="R60" s="150"/>
      <c r="S60" s="150"/>
      <c r="AD60" s="1"/>
      <c r="AE60" s="1"/>
      <c r="AF60" s="1"/>
      <c r="AG60" s="1"/>
      <c r="AH60" s="1"/>
      <c r="AI60" s="1"/>
      <c r="AJ60" s="1"/>
      <c r="AK60" s="1"/>
      <c r="AL60" s="1"/>
      <c r="AM60" s="1"/>
      <c r="AN60" s="1"/>
      <c r="AO60" s="1"/>
      <c r="AP60" s="1"/>
      <c r="AQ60" s="1"/>
      <c r="AR60" s="1"/>
      <c r="AS60" s="1"/>
      <c r="AT60" s="1"/>
      <c r="AU60" s="1"/>
    </row>
    <row r="61" spans="1:47" ht="21" hidden="1" customHeight="1" x14ac:dyDescent="0.25">
      <c r="A61" s="335" t="s">
        <v>32</v>
      </c>
      <c r="B61" s="336"/>
      <c r="C61" s="41" t="s">
        <v>11</v>
      </c>
      <c r="D61" s="13" t="s">
        <v>55</v>
      </c>
      <c r="E61" s="13" t="s">
        <v>55</v>
      </c>
      <c r="F61" s="138" t="s">
        <v>55</v>
      </c>
      <c r="G61" s="42"/>
      <c r="H61" s="138" t="s">
        <v>55</v>
      </c>
      <c r="I61" s="44"/>
      <c r="J61" s="13"/>
      <c r="K61" s="75"/>
      <c r="L61" s="13"/>
      <c r="M61" s="13"/>
      <c r="N61" s="14"/>
      <c r="O61" s="29"/>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5</v>
      </c>
      <c r="D62" s="37"/>
      <c r="E62" s="37"/>
      <c r="F62" s="73"/>
      <c r="G62" s="43"/>
      <c r="H62" s="138"/>
      <c r="I62" s="112"/>
      <c r="J62" s="37"/>
      <c r="K62" s="76"/>
      <c r="L62" s="37"/>
      <c r="M62" s="37"/>
      <c r="N62" s="300"/>
      <c r="O62" s="30"/>
      <c r="P62" s="2"/>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25">
      <c r="A63" s="335"/>
      <c r="B63" s="336"/>
      <c r="C63" s="58" t="s">
        <v>6</v>
      </c>
      <c r="D63" s="12"/>
      <c r="E63" s="12"/>
      <c r="F63" s="138"/>
      <c r="G63" s="42"/>
      <c r="H63" s="138"/>
      <c r="I63" s="113"/>
      <c r="J63" s="12"/>
      <c r="K63" s="75"/>
      <c r="L63" s="12"/>
      <c r="M63" s="12"/>
      <c r="N63" s="14"/>
      <c r="O63" s="29"/>
      <c r="P63" s="17"/>
      <c r="Q63" s="66"/>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41" t="s">
        <v>16</v>
      </c>
      <c r="D64" s="38"/>
      <c r="E64" s="38"/>
      <c r="F64" s="138"/>
      <c r="G64" s="43"/>
      <c r="H64" s="138"/>
      <c r="I64" s="44"/>
      <c r="J64" s="38"/>
      <c r="K64" s="75"/>
      <c r="L64" s="38"/>
      <c r="M64" s="38"/>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60" t="s">
        <v>15</v>
      </c>
      <c r="D65" s="23"/>
      <c r="E65" s="23"/>
      <c r="F65" s="138"/>
      <c r="G65" s="42"/>
      <c r="H65" s="138"/>
      <c r="I65" s="44"/>
      <c r="J65" s="23"/>
      <c r="K65" s="75"/>
      <c r="L65" s="23"/>
      <c r="M65" s="23"/>
      <c r="N65" s="14"/>
      <c r="O65" s="14"/>
      <c r="P65" s="149"/>
      <c r="Q65" s="147"/>
      <c r="R65" s="150"/>
      <c r="S65" s="150"/>
      <c r="AD65" s="1"/>
      <c r="AE65" s="1"/>
      <c r="AF65" s="1"/>
      <c r="AG65" s="1"/>
      <c r="AH65" s="1"/>
      <c r="AI65" s="1"/>
      <c r="AJ65" s="1"/>
      <c r="AK65" s="1"/>
      <c r="AL65" s="1"/>
      <c r="AM65" s="1"/>
      <c r="AN65" s="1"/>
      <c r="AO65" s="1"/>
      <c r="AP65" s="1"/>
      <c r="AQ65" s="1"/>
      <c r="AR65" s="1"/>
      <c r="AS65" s="1"/>
      <c r="AT65" s="1"/>
      <c r="AU65" s="1"/>
    </row>
    <row r="66" spans="1:47" ht="21" hidden="1" customHeight="1" x14ac:dyDescent="0.3">
      <c r="A66" s="335"/>
      <c r="B66" s="336"/>
      <c r="C66" s="57"/>
      <c r="D66" s="24"/>
      <c r="E66" s="24"/>
      <c r="F66" s="73"/>
      <c r="G66" s="42"/>
      <c r="H66" s="138"/>
      <c r="I66" s="44"/>
      <c r="J66" s="24"/>
      <c r="K66" s="76"/>
      <c r="L66" s="24"/>
      <c r="M66" s="24"/>
      <c r="N66" s="14"/>
      <c r="O66" s="29"/>
      <c r="P66" s="149"/>
      <c r="Q66" s="147"/>
      <c r="R66" s="150"/>
      <c r="S66" s="150"/>
      <c r="AD66" s="1"/>
      <c r="AE66" s="1"/>
      <c r="AF66" s="1"/>
      <c r="AG66" s="1"/>
      <c r="AH66" s="1"/>
      <c r="AI66" s="1"/>
      <c r="AJ66" s="1"/>
      <c r="AK66" s="1"/>
      <c r="AL66" s="1"/>
      <c r="AM66" s="1"/>
      <c r="AN66" s="1"/>
      <c r="AO66" s="1"/>
      <c r="AP66" s="1"/>
      <c r="AQ66" s="1"/>
      <c r="AR66" s="1"/>
      <c r="AS66" s="1"/>
      <c r="AT66" s="1"/>
      <c r="AU66" s="1"/>
    </row>
    <row r="67" spans="1:47" ht="21.75" hidden="1" thickBot="1" x14ac:dyDescent="0.3">
      <c r="A67" s="21"/>
      <c r="B67" s="21"/>
      <c r="C67" s="22"/>
      <c r="D67" s="6"/>
      <c r="E67" s="6"/>
      <c r="F67" s="6"/>
      <c r="G67" s="22"/>
      <c r="H67" s="22"/>
      <c r="I67" s="22"/>
      <c r="J67" s="22"/>
      <c r="K67" s="22"/>
      <c r="L67" s="22"/>
      <c r="M67" s="6"/>
      <c r="N67" s="15"/>
      <c r="O67" s="15"/>
      <c r="P67" s="142" t="s">
        <v>56</v>
      </c>
      <c r="R67" s="150"/>
      <c r="S67" s="150"/>
      <c r="AD67" s="1"/>
      <c r="AE67" s="1"/>
      <c r="AF67" s="1"/>
      <c r="AG67" s="1"/>
      <c r="AH67" s="1"/>
      <c r="AI67" s="1"/>
      <c r="AJ67" s="1"/>
      <c r="AK67" s="1"/>
      <c r="AL67" s="1"/>
      <c r="AM67" s="1"/>
      <c r="AN67" s="1"/>
      <c r="AO67" s="1"/>
      <c r="AP67" s="1"/>
      <c r="AQ67" s="1"/>
      <c r="AR67" s="1"/>
      <c r="AS67" s="1"/>
      <c r="AT67" s="1"/>
      <c r="AU67" s="1"/>
    </row>
    <row r="68" spans="1:47" ht="60" hidden="1" customHeight="1" x14ac:dyDescent="0.35">
      <c r="A68" s="344" t="s">
        <v>29</v>
      </c>
      <c r="B68" s="345"/>
      <c r="C68" s="345"/>
      <c r="D68" s="117" t="s">
        <v>57</v>
      </c>
      <c r="E68" s="117"/>
      <c r="F68" s="105"/>
      <c r="G68" s="107"/>
      <c r="H68" s="299"/>
      <c r="I68" s="106"/>
      <c r="J68" s="117"/>
      <c r="K68" s="105"/>
      <c r="L68" s="299"/>
      <c r="M68" s="299"/>
      <c r="N68" s="32"/>
      <c r="O68" s="31"/>
      <c r="P68" s="31"/>
      <c r="Q68" s="31"/>
      <c r="R68" s="150"/>
      <c r="S68" s="150"/>
      <c r="AD68" s="1"/>
      <c r="AE68" s="1"/>
      <c r="AF68" s="1"/>
      <c r="AG68" s="1"/>
      <c r="AH68" s="1"/>
      <c r="AI68" s="1"/>
      <c r="AJ68" s="1"/>
      <c r="AK68" s="1"/>
      <c r="AL68" s="1"/>
      <c r="AM68" s="1"/>
      <c r="AN68" s="1"/>
      <c r="AO68" s="1"/>
      <c r="AP68" s="1"/>
      <c r="AQ68" s="1"/>
      <c r="AR68" s="1"/>
      <c r="AS68" s="1"/>
      <c r="AT68" s="1"/>
      <c r="AU68" s="1"/>
    </row>
    <row r="69" spans="1:47" s="1" customFormat="1" x14ac:dyDescent="0.25">
      <c r="R69" s="150"/>
      <c r="S69" s="150"/>
    </row>
    <row r="70" spans="1:47" s="1" customFormat="1" ht="23.25" x14ac:dyDescent="0.35">
      <c r="A70" s="209" t="s">
        <v>20</v>
      </c>
      <c r="B70" s="210"/>
    </row>
    <row r="71" spans="1:47" s="1" customFormat="1" ht="21" x14ac:dyDescent="0.35">
      <c r="A71" s="211"/>
      <c r="B71" s="210" t="s">
        <v>21</v>
      </c>
    </row>
    <row r="72" spans="1:47" s="1" customFormat="1" ht="21" x14ac:dyDescent="0.35">
      <c r="A72" s="211"/>
      <c r="B72" s="210" t="s">
        <v>22</v>
      </c>
    </row>
    <row r="73" spans="1:47" s="1" customFormat="1" ht="21" x14ac:dyDescent="0.35">
      <c r="A73" s="211"/>
      <c r="B73" s="210" t="s">
        <v>23</v>
      </c>
    </row>
    <row r="74" spans="1:47" s="1" customFormat="1" ht="21" x14ac:dyDescent="0.35">
      <c r="A74" s="211"/>
      <c r="B74" s="210" t="s">
        <v>24</v>
      </c>
    </row>
    <row r="75" spans="1:47" s="1" customFormat="1" ht="21" x14ac:dyDescent="0.35">
      <c r="A75" s="211"/>
      <c r="B75" s="210" t="s">
        <v>25</v>
      </c>
    </row>
    <row r="76" spans="1:47" s="1" customFormat="1" ht="21" x14ac:dyDescent="0.35">
      <c r="A76" s="211"/>
      <c r="B76" s="210" t="s">
        <v>26</v>
      </c>
    </row>
    <row r="77" spans="1:47" s="1" customFormat="1" ht="21" x14ac:dyDescent="0.35">
      <c r="A77" s="211"/>
      <c r="B77" s="210" t="s">
        <v>27</v>
      </c>
    </row>
    <row r="78" spans="1:47" s="1" customFormat="1" ht="21" x14ac:dyDescent="0.35">
      <c r="A78" s="211"/>
      <c r="B78" s="210" t="s">
        <v>24</v>
      </c>
    </row>
    <row r="79" spans="1:47" s="1" customFormat="1" ht="21" x14ac:dyDescent="0.35">
      <c r="A79" s="211"/>
      <c r="B79" s="210" t="s">
        <v>25</v>
      </c>
    </row>
    <row r="80" spans="1:47" s="1" customFormat="1" ht="21" x14ac:dyDescent="0.35">
      <c r="A80" s="211"/>
      <c r="B80" s="210" t="s">
        <v>26</v>
      </c>
    </row>
    <row r="81" spans="1:2" s="1" customFormat="1" ht="21" x14ac:dyDescent="0.35">
      <c r="A81" s="211"/>
      <c r="B81" s="210" t="s">
        <v>27</v>
      </c>
    </row>
    <row r="82" spans="1:2" s="1" customFormat="1" ht="21" x14ac:dyDescent="0.35">
      <c r="B82" s="72"/>
    </row>
  </sheetData>
  <mergeCells count="30">
    <mergeCell ref="G3:G5"/>
    <mergeCell ref="H3:H5"/>
    <mergeCell ref="I3:I5"/>
    <mergeCell ref="A4:B4"/>
    <mergeCell ref="A5:B5"/>
    <mergeCell ref="D3:D5"/>
    <mergeCell ref="E3:E5"/>
    <mergeCell ref="F3:F5"/>
    <mergeCell ref="R30:S30"/>
    <mergeCell ref="J3:J5"/>
    <mergeCell ref="K3:K5"/>
    <mergeCell ref="L3:L5"/>
    <mergeCell ref="M3:M5"/>
    <mergeCell ref="A25:B25"/>
    <mergeCell ref="C25:C28"/>
    <mergeCell ref="A27:B27"/>
    <mergeCell ref="A28:B28"/>
    <mergeCell ref="A29:B29"/>
    <mergeCell ref="A68:C68"/>
    <mergeCell ref="A31:B33"/>
    <mergeCell ref="P31:P32"/>
    <mergeCell ref="R32:S32"/>
    <mergeCell ref="R35:S35"/>
    <mergeCell ref="A36:B40"/>
    <mergeCell ref="A43:B49"/>
    <mergeCell ref="A52:B56"/>
    <mergeCell ref="A58:C58"/>
    <mergeCell ref="D58:I58"/>
    <mergeCell ref="R58:S58"/>
    <mergeCell ref="A61:B66"/>
  </mergeCell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5" tint="0.39997558519241921"/>
    <pageSetUpPr fitToPage="1"/>
  </sheetPr>
  <dimension ref="A1:AU81"/>
  <sheetViews>
    <sheetView zoomScale="60" zoomScaleNormal="60" workbookViewId="0">
      <pane xSplit="2" ySplit="2" topLeftCell="C5" activePane="bottomRight" state="frozen"/>
      <selection pane="topRight" activeCell="C1" sqref="C1"/>
      <selection pane="bottomLeft" activeCell="A3" sqref="A3"/>
      <selection pane="bottomRight" activeCell="C14" sqref="C14"/>
    </sheetView>
  </sheetViews>
  <sheetFormatPr defaultColWidth="35.75" defaultRowHeight="15.75" x14ac:dyDescent="0.25"/>
  <cols>
    <col min="1" max="1" width="35.25" customWidth="1"/>
    <col min="2" max="2" width="49.875" bestFit="1" customWidth="1"/>
    <col min="3" max="3" width="59.375" customWidth="1"/>
    <col min="4" max="4" width="27.375" customWidth="1"/>
    <col min="5" max="5" width="25.375" bestFit="1" customWidth="1"/>
    <col min="6"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89</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353</v>
      </c>
      <c r="B4" s="333"/>
      <c r="C4" s="137">
        <v>213</v>
      </c>
      <c r="D4" s="323"/>
      <c r="E4" s="323"/>
      <c r="F4" s="323"/>
      <c r="G4" s="323"/>
      <c r="H4" s="323"/>
      <c r="I4" s="323"/>
      <c r="J4" s="323"/>
      <c r="K4" s="323"/>
      <c r="L4" s="323"/>
      <c r="M4" s="323"/>
    </row>
    <row r="5" spans="1:29" s="1" customFormat="1" ht="26.25" x14ac:dyDescent="0.25">
      <c r="A5" s="333" t="s">
        <v>354</v>
      </c>
      <c r="B5" s="333"/>
      <c r="C5" s="212">
        <f>C4*1.65</f>
        <v>351.45</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I7" si="0">(E8/$C$4)*100</f>
        <v>12.206572769953052</v>
      </c>
      <c r="F7" s="100">
        <f t="shared" si="0"/>
        <v>30.046948356807512</v>
      </c>
      <c r="G7" s="87">
        <f>(G8/$C$4)*100</f>
        <v>0</v>
      </c>
      <c r="H7" s="100">
        <f>(H8/$C$4)*100</f>
        <v>57.276995305164327</v>
      </c>
      <c r="I7" s="87">
        <f t="shared" si="0"/>
        <v>0</v>
      </c>
      <c r="J7" s="90">
        <v>16.899999999999999</v>
      </c>
      <c r="K7" s="90">
        <v>79.599999999999994</v>
      </c>
      <c r="L7" s="90">
        <v>3.5</v>
      </c>
      <c r="M7" s="87">
        <f t="shared" ref="M7" si="1">(M8/$C$4)*100</f>
        <v>0.46948356807511737</v>
      </c>
      <c r="N7" s="71"/>
    </row>
    <row r="8" spans="1:29" s="1" customFormat="1" ht="26.25" customHeight="1" x14ac:dyDescent="0.25">
      <c r="A8" s="128"/>
      <c r="B8" s="123" t="s">
        <v>339</v>
      </c>
      <c r="C8" s="73"/>
      <c r="D8" s="50">
        <v>0</v>
      </c>
      <c r="E8" s="87">
        <v>26</v>
      </c>
      <c r="F8" s="87">
        <v>64</v>
      </c>
      <c r="G8" s="87"/>
      <c r="H8" s="87">
        <v>122</v>
      </c>
      <c r="I8" s="87"/>
      <c r="J8" s="87"/>
      <c r="K8" s="87"/>
      <c r="L8" s="87"/>
      <c r="M8" s="87">
        <v>1</v>
      </c>
      <c r="N8" s="94"/>
    </row>
    <row r="9" spans="1:29" s="1" customFormat="1" ht="26.25" customHeight="1" x14ac:dyDescent="0.25">
      <c r="A9" s="124" t="s">
        <v>48</v>
      </c>
      <c r="B9" s="122" t="s">
        <v>47</v>
      </c>
      <c r="C9" s="73"/>
      <c r="D9" s="87">
        <v>0</v>
      </c>
      <c r="E9" s="87">
        <v>7.1289999999999996</v>
      </c>
      <c r="F9" s="87">
        <v>92.724000000000004</v>
      </c>
      <c r="G9" s="87">
        <v>0</v>
      </c>
      <c r="H9" s="87">
        <v>122.328</v>
      </c>
      <c r="I9" s="87">
        <v>1.111</v>
      </c>
      <c r="J9" s="91"/>
      <c r="K9" s="91"/>
      <c r="L9" s="91"/>
      <c r="M9" s="87">
        <v>1.022</v>
      </c>
      <c r="N9" s="139">
        <f>SUM(D9:I9)</f>
        <v>223.292</v>
      </c>
      <c r="O9" s="1" t="s">
        <v>95</v>
      </c>
    </row>
    <row r="10" spans="1:29" s="1" customFormat="1" ht="26.25" customHeight="1" x14ac:dyDescent="0.25">
      <c r="A10" s="128"/>
      <c r="B10" s="123" t="s">
        <v>340</v>
      </c>
      <c r="C10" s="73"/>
      <c r="D10" s="88">
        <f>($C$5/100)*D7</f>
        <v>0</v>
      </c>
      <c r="E10" s="88">
        <f t="shared" ref="E10:I10" si="2">($C$5/100)*E7</f>
        <v>42.9</v>
      </c>
      <c r="F10" s="88">
        <f t="shared" si="2"/>
        <v>105.6</v>
      </c>
      <c r="G10" s="88">
        <f>($C$5/100)*G7</f>
        <v>0</v>
      </c>
      <c r="H10" s="88">
        <f>($C$5/100)*H7</f>
        <v>201.3</v>
      </c>
      <c r="I10" s="88">
        <f t="shared" si="2"/>
        <v>0</v>
      </c>
      <c r="J10" s="92">
        <f>($H$10/100)*J7</f>
        <v>34.019699999999993</v>
      </c>
      <c r="K10" s="92">
        <f>($H$10/100)*K7</f>
        <v>160.23479999999998</v>
      </c>
      <c r="L10" s="92">
        <f>($H$10/100)*L7</f>
        <v>7.0454999999999997</v>
      </c>
      <c r="M10" s="88">
        <f t="shared" ref="M10" si="3">($C$5/100)*M7</f>
        <v>1.65</v>
      </c>
      <c r="N10" s="94"/>
    </row>
    <row r="11" spans="1:29" s="1" customFormat="1" ht="26.25" customHeight="1" x14ac:dyDescent="0.25">
      <c r="A11" s="124" t="s">
        <v>49</v>
      </c>
      <c r="B11" s="122" t="s">
        <v>341</v>
      </c>
      <c r="C11" s="73"/>
      <c r="D11" s="235">
        <v>0</v>
      </c>
      <c r="E11" s="235">
        <v>5.9</v>
      </c>
      <c r="F11" s="51">
        <v>86.26</v>
      </c>
      <c r="G11" s="51">
        <v>47</v>
      </c>
      <c r="H11" s="235">
        <v>125.28</v>
      </c>
      <c r="I11" s="225">
        <v>0</v>
      </c>
      <c r="J11" s="90">
        <v>5</v>
      </c>
      <c r="K11" s="93">
        <v>5026</v>
      </c>
      <c r="L11" s="90">
        <v>2</v>
      </c>
      <c r="M11" s="87">
        <v>0</v>
      </c>
      <c r="N11" s="94"/>
    </row>
    <row r="12" spans="1:29" s="1" customFormat="1" ht="26.25" customHeight="1" x14ac:dyDescent="0.25">
      <c r="A12" s="124"/>
      <c r="B12" s="122" t="s">
        <v>342</v>
      </c>
      <c r="C12" s="73"/>
      <c r="D12" s="235">
        <v>0</v>
      </c>
      <c r="E12" s="235">
        <v>0.06</v>
      </c>
      <c r="F12" s="51">
        <v>172.9</v>
      </c>
      <c r="G12" s="51">
        <v>0</v>
      </c>
      <c r="H12" s="235">
        <v>594.62</v>
      </c>
      <c r="I12" s="225">
        <v>0</v>
      </c>
      <c r="J12" s="90"/>
      <c r="K12" s="93"/>
      <c r="L12" s="90"/>
      <c r="M12" s="87">
        <v>0</v>
      </c>
      <c r="N12" s="94"/>
    </row>
    <row r="13" spans="1:29" s="1" customFormat="1" ht="26.25" customHeight="1" x14ac:dyDescent="0.25">
      <c r="B13" s="122" t="s">
        <v>343</v>
      </c>
      <c r="C13" s="73"/>
      <c r="D13" s="140"/>
      <c r="E13" s="140">
        <f t="shared" ref="E13:H13" si="4">E12/E14</f>
        <v>1.0067114093959731E-2</v>
      </c>
      <c r="F13" s="140">
        <f t="shared" si="4"/>
        <v>0.66715542521994131</v>
      </c>
      <c r="G13" s="140">
        <f t="shared" si="4"/>
        <v>0</v>
      </c>
      <c r="H13" s="140">
        <f t="shared" si="4"/>
        <v>0.82597582997638563</v>
      </c>
      <c r="I13" s="140">
        <v>0</v>
      </c>
      <c r="J13" s="90">
        <v>30.61</v>
      </c>
      <c r="K13" s="93">
        <v>33.07</v>
      </c>
      <c r="L13" s="90">
        <v>455.3</v>
      </c>
      <c r="M13" s="140">
        <v>0</v>
      </c>
      <c r="N13" s="94"/>
    </row>
    <row r="14" spans="1:29" s="1" customFormat="1" ht="26.25" x14ac:dyDescent="0.25">
      <c r="A14" s="46"/>
      <c r="B14" s="122" t="s">
        <v>344</v>
      </c>
      <c r="C14" s="126">
        <f>SUM(D14:I14,M14)</f>
        <v>1032.02</v>
      </c>
      <c r="D14" s="65">
        <f>D12+D11</f>
        <v>0</v>
      </c>
      <c r="E14" s="65">
        <f t="shared" ref="E14:I14" si="5">E12+E11</f>
        <v>5.96</v>
      </c>
      <c r="F14" s="97">
        <f t="shared" si="5"/>
        <v>259.16000000000003</v>
      </c>
      <c r="G14" s="97">
        <f t="shared" si="5"/>
        <v>47</v>
      </c>
      <c r="H14" s="97">
        <f t="shared" si="5"/>
        <v>719.9</v>
      </c>
      <c r="I14" s="97">
        <f t="shared" si="5"/>
        <v>0</v>
      </c>
      <c r="J14" s="98">
        <f t="shared" ref="J14:L14" si="6">(J11/(100-J13))*100</f>
        <v>7.2056492289955321</v>
      </c>
      <c r="K14" s="98">
        <f t="shared" si="6"/>
        <v>7509.3381144479299</v>
      </c>
      <c r="L14" s="98">
        <f t="shared" si="6"/>
        <v>-0.56290458767238949</v>
      </c>
      <c r="M14" s="97">
        <f t="shared" ref="M14" si="7">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213</v>
      </c>
      <c r="D16" s="87"/>
      <c r="E16" s="87">
        <v>26</v>
      </c>
      <c r="F16" s="87">
        <v>64</v>
      </c>
      <c r="G16" s="87"/>
      <c r="H16" s="87">
        <v>122</v>
      </c>
      <c r="I16" s="87"/>
      <c r="J16" s="87">
        <v>1</v>
      </c>
      <c r="K16" s="87"/>
      <c r="L16" s="87"/>
      <c r="M16" s="87">
        <v>1</v>
      </c>
    </row>
    <row r="17" spans="1:47" s="1" customFormat="1" ht="26.25" hidden="1" x14ac:dyDescent="0.25">
      <c r="A17" s="46"/>
      <c r="B17" s="310" t="s">
        <v>336</v>
      </c>
      <c r="C17" s="137"/>
      <c r="D17" s="87"/>
      <c r="E17" s="87"/>
      <c r="F17" s="87"/>
      <c r="G17" s="87"/>
      <c r="H17" s="87"/>
      <c r="I17" s="87"/>
      <c r="J17" s="87"/>
      <c r="K17" s="87"/>
      <c r="L17" s="87"/>
      <c r="M17" s="87"/>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0.22692307692307695</v>
      </c>
      <c r="F19" s="127">
        <f>F11/F8</f>
        <v>1.3478125000000001</v>
      </c>
      <c r="G19" s="127"/>
      <c r="H19" s="127">
        <f>H11/H8</f>
        <v>1.0268852459016393</v>
      </c>
      <c r="I19" s="127"/>
      <c r="J19" s="125" t="e">
        <f>J14/J8</f>
        <v>#DIV/0!</v>
      </c>
      <c r="K19" s="125" t="e">
        <f>K14/K8</f>
        <v>#DIV/0!</v>
      </c>
      <c r="L19" s="125" t="e">
        <f>L14/L8</f>
        <v>#DIV/0!</v>
      </c>
      <c r="M19" s="127">
        <f>M11/M8</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0.82760555477626607</v>
      </c>
      <c r="F20" s="127">
        <f>F11/F9</f>
        <v>0.93028773564557177</v>
      </c>
      <c r="G20" s="127"/>
      <c r="H20" s="127">
        <f>H11/H9</f>
        <v>1.0241318422601531</v>
      </c>
      <c r="I20" s="127">
        <f>I11/I9</f>
        <v>0</v>
      </c>
      <c r="J20" s="95"/>
      <c r="K20" s="96"/>
      <c r="L20" s="95"/>
      <c r="M20" s="127">
        <f>M11/M9</f>
        <v>0</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0.22923076923076924</v>
      </c>
      <c r="F21" s="133">
        <f>F14/F8</f>
        <v>4.0493750000000004</v>
      </c>
      <c r="G21" s="133"/>
      <c r="H21" s="133">
        <f>H14/H8</f>
        <v>5.9008196721311474</v>
      </c>
      <c r="I21" s="133"/>
      <c r="J21" s="95"/>
      <c r="K21" s="96"/>
      <c r="L21" s="95"/>
      <c r="M21" s="133">
        <f>M14/M8</f>
        <v>0</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0.83602188245195685</v>
      </c>
      <c r="F22" s="129">
        <f>F14/F9</f>
        <v>2.7949613907941853</v>
      </c>
      <c r="G22" s="129"/>
      <c r="H22" s="129">
        <f>H14/H9</f>
        <v>5.8849977110718719</v>
      </c>
      <c r="I22" s="129">
        <f>I14/I9</f>
        <v>0</v>
      </c>
      <c r="J22" s="95"/>
      <c r="K22" s="96"/>
      <c r="L22" s="95"/>
      <c r="M22" s="129">
        <f>M14/M9</f>
        <v>0</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f>E14/E10</f>
        <v>0.13892773892773894</v>
      </c>
      <c r="F23" s="191">
        <f>F14/F10</f>
        <v>2.4541666666666671</v>
      </c>
      <c r="G23" s="191"/>
      <c r="H23" s="191">
        <f>H14/H10</f>
        <v>3.5762543467461496</v>
      </c>
      <c r="I23" s="191"/>
      <c r="J23" s="95"/>
      <c r="K23" s="96"/>
      <c r="L23" s="95"/>
      <c r="M23" s="191">
        <f>M14/M10</f>
        <v>0</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 t="shared" ref="D24:I24" si="8">D10-D14</f>
        <v>0</v>
      </c>
      <c r="E24" s="193">
        <f t="shared" si="8"/>
        <v>36.94</v>
      </c>
      <c r="F24" s="153">
        <f t="shared" si="8"/>
        <v>-153.56000000000003</v>
      </c>
      <c r="G24" s="153">
        <f t="shared" si="8"/>
        <v>-47</v>
      </c>
      <c r="H24" s="153">
        <f t="shared" si="8"/>
        <v>-518.59999999999991</v>
      </c>
      <c r="I24" s="193">
        <f t="shared" si="8"/>
        <v>0</v>
      </c>
      <c r="J24" s="125"/>
      <c r="K24" s="125"/>
      <c r="L24" s="125"/>
      <c r="M24" s="193">
        <f>M10-M14</f>
        <v>1.65</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26">
        <v>3</v>
      </c>
      <c r="D25" s="213"/>
      <c r="E25" s="182" t="s">
        <v>130</v>
      </c>
      <c r="F25" s="161" t="s">
        <v>130</v>
      </c>
      <c r="G25" s="213" t="s">
        <v>130</v>
      </c>
      <c r="H25" s="161" t="s">
        <v>130</v>
      </c>
      <c r="I25" s="213"/>
      <c r="J25" s="61"/>
      <c r="K25" s="61"/>
      <c r="L25" s="61"/>
      <c r="M25" s="182"/>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214"/>
      <c r="E26" s="183" t="s">
        <v>138</v>
      </c>
      <c r="F26" s="162" t="s">
        <v>160</v>
      </c>
      <c r="G26" s="214" t="s">
        <v>113</v>
      </c>
      <c r="H26" s="162" t="s">
        <v>138</v>
      </c>
      <c r="I26" s="214"/>
      <c r="J26" s="157"/>
      <c r="K26" s="77"/>
      <c r="L26" s="77"/>
      <c r="M26" s="183"/>
      <c r="N26" s="155"/>
      <c r="O26" s="155"/>
      <c r="P26" s="155"/>
      <c r="Q26" s="156"/>
      <c r="R26" s="151"/>
      <c r="S26" s="151"/>
    </row>
    <row r="27" spans="1:47" s="71" customFormat="1" ht="27" thickBot="1" x14ac:dyDescent="0.45">
      <c r="A27" s="329" t="s">
        <v>68</v>
      </c>
      <c r="B27" s="330"/>
      <c r="C27" s="327"/>
      <c r="D27" s="214"/>
      <c r="E27" s="183"/>
      <c r="F27" s="162" t="s">
        <v>112</v>
      </c>
      <c r="G27" s="214"/>
      <c r="H27" s="162"/>
      <c r="I27" s="214"/>
      <c r="J27" s="152"/>
      <c r="K27" s="152"/>
      <c r="L27" s="152"/>
      <c r="M27" s="183"/>
      <c r="N27" s="155"/>
      <c r="O27" s="155"/>
      <c r="P27" s="155"/>
      <c r="Q27" s="156"/>
      <c r="R27" s="151"/>
      <c r="S27" s="151"/>
    </row>
    <row r="28" spans="1:47" s="71" customFormat="1" ht="27" thickBot="1" x14ac:dyDescent="0.45">
      <c r="A28" s="331" t="s">
        <v>67</v>
      </c>
      <c r="B28" s="332"/>
      <c r="C28" s="328"/>
      <c r="D28" s="215"/>
      <c r="E28" s="184"/>
      <c r="F28" s="163"/>
      <c r="G28" s="215"/>
      <c r="H28" s="163"/>
      <c r="I28" s="215"/>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87.75" customHeight="1" x14ac:dyDescent="0.25">
      <c r="A31" s="339" t="s">
        <v>13</v>
      </c>
      <c r="B31" s="340"/>
      <c r="C31" s="54" t="s">
        <v>63</v>
      </c>
      <c r="D31" s="217" t="s">
        <v>124</v>
      </c>
      <c r="E31" s="199" t="s">
        <v>99</v>
      </c>
      <c r="F31" s="172" t="s">
        <v>99</v>
      </c>
      <c r="G31" s="250" t="s">
        <v>124</v>
      </c>
      <c r="H31" s="172" t="s">
        <v>99</v>
      </c>
      <c r="I31" s="216" t="s">
        <v>124</v>
      </c>
      <c r="J31" s="251"/>
      <c r="K31" s="172"/>
      <c r="L31" s="251"/>
      <c r="M31" s="199" t="s">
        <v>99</v>
      </c>
      <c r="N31" s="3" t="s">
        <v>124</v>
      </c>
      <c r="O31" s="141" t="s">
        <v>318</v>
      </c>
      <c r="P31" s="198" t="s">
        <v>271</v>
      </c>
      <c r="Q31" s="261" t="s">
        <v>178</v>
      </c>
      <c r="R31" s="150"/>
      <c r="S31" s="150"/>
      <c r="AD31" s="1"/>
      <c r="AE31" s="1"/>
      <c r="AF31" s="1"/>
      <c r="AG31" s="1"/>
      <c r="AH31" s="1"/>
      <c r="AI31" s="1"/>
      <c r="AJ31" s="1"/>
      <c r="AK31" s="1"/>
      <c r="AL31" s="1"/>
      <c r="AM31" s="1"/>
      <c r="AN31" s="1"/>
      <c r="AO31" s="1"/>
      <c r="AP31" s="1"/>
      <c r="AQ31" s="1"/>
      <c r="AR31" s="1"/>
      <c r="AS31" s="1"/>
      <c r="AT31" s="1"/>
      <c r="AU31" s="1"/>
    </row>
    <row r="32" spans="1:47" ht="118.5" customHeight="1" x14ac:dyDescent="0.25">
      <c r="A32" s="341"/>
      <c r="B32" s="340"/>
      <c r="C32" s="55" t="s">
        <v>61</v>
      </c>
      <c r="D32" s="221" t="s">
        <v>124</v>
      </c>
      <c r="E32" s="187" t="s">
        <v>99</v>
      </c>
      <c r="F32" s="172" t="s">
        <v>99</v>
      </c>
      <c r="G32" s="221" t="s">
        <v>124</v>
      </c>
      <c r="H32" s="172" t="s">
        <v>99</v>
      </c>
      <c r="I32" s="216" t="s">
        <v>124</v>
      </c>
      <c r="J32" s="33"/>
      <c r="K32" s="172"/>
      <c r="L32" s="33"/>
      <c r="M32" s="187" t="s">
        <v>99</v>
      </c>
      <c r="N32" s="3" t="s">
        <v>124</v>
      </c>
      <c r="O32" s="171" t="s">
        <v>264</v>
      </c>
      <c r="P32" s="296" t="s">
        <v>265</v>
      </c>
      <c r="Q32" s="261" t="s">
        <v>178</v>
      </c>
      <c r="R32" s="334"/>
      <c r="S32" s="334"/>
      <c r="AD32" s="1"/>
      <c r="AE32" s="1"/>
      <c r="AF32" s="1"/>
      <c r="AG32" s="1"/>
      <c r="AH32" s="1"/>
      <c r="AI32" s="1"/>
      <c r="AJ32" s="1"/>
      <c r="AK32" s="1"/>
      <c r="AL32" s="1"/>
      <c r="AM32" s="1"/>
      <c r="AN32" s="1"/>
      <c r="AO32" s="1"/>
      <c r="AP32" s="1"/>
      <c r="AQ32" s="1"/>
      <c r="AR32" s="1"/>
      <c r="AS32" s="1"/>
      <c r="AT32" s="1"/>
      <c r="AU32" s="1"/>
    </row>
    <row r="33" spans="1:47" ht="75.75" customHeight="1" x14ac:dyDescent="0.25">
      <c r="A33" s="341"/>
      <c r="B33" s="340"/>
      <c r="C33" s="54" t="s">
        <v>62</v>
      </c>
      <c r="D33" s="221" t="s">
        <v>124</v>
      </c>
      <c r="E33" s="187" t="s">
        <v>161</v>
      </c>
      <c r="F33" s="172" t="s">
        <v>161</v>
      </c>
      <c r="G33" s="221" t="s">
        <v>124</v>
      </c>
      <c r="H33" s="172" t="s">
        <v>161</v>
      </c>
      <c r="I33" s="216" t="s">
        <v>124</v>
      </c>
      <c r="J33" s="33"/>
      <c r="K33" s="75"/>
      <c r="L33" s="33"/>
      <c r="M33" s="187" t="s">
        <v>161</v>
      </c>
      <c r="N33" s="3" t="s">
        <v>164</v>
      </c>
      <c r="O33" s="171" t="s">
        <v>124</v>
      </c>
      <c r="P33" s="198" t="s">
        <v>298</v>
      </c>
      <c r="Q33" s="261" t="s">
        <v>178</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110"/>
      <c r="H34" s="4"/>
      <c r="I34" s="7"/>
      <c r="J34" s="4"/>
      <c r="K34" s="7"/>
      <c r="L34" s="4"/>
      <c r="M34" s="240"/>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111"/>
      <c r="H35" s="1"/>
      <c r="I35" s="9"/>
      <c r="J35" s="1"/>
      <c r="L35" s="1"/>
      <c r="M35" s="241"/>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7" t="s">
        <v>124</v>
      </c>
      <c r="E36" s="199" t="s">
        <v>174</v>
      </c>
      <c r="F36" s="172" t="s">
        <v>174</v>
      </c>
      <c r="G36" s="221" t="s">
        <v>124</v>
      </c>
      <c r="H36" s="172" t="s">
        <v>174</v>
      </c>
      <c r="I36" s="216" t="s">
        <v>124</v>
      </c>
      <c r="J36" s="33"/>
      <c r="K36" s="75"/>
      <c r="L36" s="33"/>
      <c r="M36" s="188" t="s">
        <v>174</v>
      </c>
      <c r="N36" s="141" t="s">
        <v>170</v>
      </c>
      <c r="O36" s="28" t="s">
        <v>215</v>
      </c>
      <c r="P36" s="170" t="s">
        <v>216</v>
      </c>
      <c r="Q36" s="261" t="s">
        <v>169</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249" t="s">
        <v>124</v>
      </c>
      <c r="E37" s="187" t="s">
        <v>174</v>
      </c>
      <c r="F37" s="172" t="s">
        <v>174</v>
      </c>
      <c r="G37" s="221" t="s">
        <v>124</v>
      </c>
      <c r="H37" s="172" t="s">
        <v>174</v>
      </c>
      <c r="I37" s="216" t="s">
        <v>124</v>
      </c>
      <c r="J37" s="33"/>
      <c r="K37" s="75"/>
      <c r="L37" s="33"/>
      <c r="M37" s="187" t="s">
        <v>174</v>
      </c>
      <c r="N37" s="141" t="s">
        <v>170</v>
      </c>
      <c r="O37" s="354" t="s">
        <v>266</v>
      </c>
      <c r="P37" s="364" t="s">
        <v>212</v>
      </c>
      <c r="Q37" s="261" t="s">
        <v>169</v>
      </c>
      <c r="R37" s="150"/>
      <c r="S37" s="150"/>
      <c r="AD37" s="1"/>
      <c r="AE37" s="1"/>
      <c r="AF37" s="1"/>
      <c r="AG37" s="1"/>
      <c r="AH37" s="1"/>
      <c r="AI37" s="1"/>
      <c r="AJ37" s="1"/>
      <c r="AK37" s="1"/>
      <c r="AL37" s="1"/>
      <c r="AM37" s="1"/>
      <c r="AN37" s="1"/>
      <c r="AO37" s="1"/>
      <c r="AP37" s="1"/>
      <c r="AQ37" s="1"/>
      <c r="AR37" s="1"/>
      <c r="AS37" s="1"/>
      <c r="AT37" s="1"/>
      <c r="AU37" s="1"/>
    </row>
    <row r="38" spans="1:47" ht="30" customHeight="1" x14ac:dyDescent="0.25">
      <c r="A38" s="342"/>
      <c r="B38" s="343"/>
      <c r="C38" s="248" t="s">
        <v>71</v>
      </c>
      <c r="D38" s="249" t="s">
        <v>124</v>
      </c>
      <c r="E38" s="187" t="s">
        <v>174</v>
      </c>
      <c r="F38" s="172" t="s">
        <v>174</v>
      </c>
      <c r="G38" s="221" t="s">
        <v>124</v>
      </c>
      <c r="H38" s="172" t="s">
        <v>174</v>
      </c>
      <c r="I38" s="216" t="s">
        <v>124</v>
      </c>
      <c r="J38" s="33"/>
      <c r="K38" s="75"/>
      <c r="L38" s="33"/>
      <c r="M38" s="187" t="s">
        <v>174</v>
      </c>
      <c r="N38" s="141" t="s">
        <v>170</v>
      </c>
      <c r="O38" s="355"/>
      <c r="P38" s="365"/>
      <c r="Q38" s="261" t="s">
        <v>169</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21" t="s">
        <v>124</v>
      </c>
      <c r="E39" s="187" t="s">
        <v>174</v>
      </c>
      <c r="F39" s="172" t="s">
        <v>174</v>
      </c>
      <c r="G39" s="221" t="s">
        <v>124</v>
      </c>
      <c r="H39" s="172" t="s">
        <v>174</v>
      </c>
      <c r="I39" s="216" t="s">
        <v>124</v>
      </c>
      <c r="J39" s="33"/>
      <c r="K39" s="75"/>
      <c r="L39" s="33"/>
      <c r="M39" s="187" t="s">
        <v>174</v>
      </c>
      <c r="N39" s="141" t="s">
        <v>170</v>
      </c>
      <c r="O39" s="356"/>
      <c r="P39" s="366"/>
      <c r="Q39" s="261" t="s">
        <v>169</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22" t="s">
        <v>124</v>
      </c>
      <c r="E40" s="186" t="s">
        <v>174</v>
      </c>
      <c r="F40" s="172" t="s">
        <v>174</v>
      </c>
      <c r="G40" s="222" t="s">
        <v>124</v>
      </c>
      <c r="H40" s="172" t="s">
        <v>174</v>
      </c>
      <c r="I40" s="222" t="s">
        <v>124</v>
      </c>
      <c r="J40" s="25"/>
      <c r="K40" s="75"/>
      <c r="L40" s="25"/>
      <c r="M40" s="186" t="s">
        <v>174</v>
      </c>
      <c r="N40" s="3" t="s">
        <v>164</v>
      </c>
      <c r="O40" s="171" t="s">
        <v>272</v>
      </c>
      <c r="P40" s="170" t="s">
        <v>273</v>
      </c>
      <c r="Q40" s="261" t="s">
        <v>169</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04"/>
      <c r="B41" s="164"/>
      <c r="C41" s="78"/>
      <c r="D41" s="166"/>
      <c r="E41" s="166"/>
      <c r="F41" s="166"/>
      <c r="G41" s="167"/>
      <c r="H41" s="166"/>
      <c r="I41" s="167"/>
      <c r="J41" s="165"/>
      <c r="K41" s="154"/>
      <c r="L41" s="165"/>
      <c r="M41" s="242"/>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11"/>
      <c r="H42" s="8"/>
      <c r="I42" s="6"/>
      <c r="J42" s="8"/>
      <c r="L42" s="8"/>
      <c r="M42" s="243"/>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7" t="s">
        <v>124</v>
      </c>
      <c r="E43" s="199" t="s">
        <v>161</v>
      </c>
      <c r="F43" s="172" t="s">
        <v>161</v>
      </c>
      <c r="G43" s="221" t="s">
        <v>124</v>
      </c>
      <c r="H43" s="172" t="s">
        <v>161</v>
      </c>
      <c r="I43" s="216" t="s">
        <v>124</v>
      </c>
      <c r="J43" s="33"/>
      <c r="K43" s="75"/>
      <c r="L43" s="33"/>
      <c r="M43" s="188" t="s">
        <v>161</v>
      </c>
      <c r="N43" s="3" t="s">
        <v>124</v>
      </c>
      <c r="O43" s="171" t="s">
        <v>124</v>
      </c>
      <c r="P43" s="195" t="s">
        <v>163</v>
      </c>
      <c r="Q43" s="261" t="s">
        <v>178</v>
      </c>
      <c r="R43"/>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49" t="s">
        <v>124</v>
      </c>
      <c r="E44" s="187" t="s">
        <v>192</v>
      </c>
      <c r="F44" s="172" t="s">
        <v>192</v>
      </c>
      <c r="G44" s="221" t="s">
        <v>124</v>
      </c>
      <c r="H44" s="172" t="s">
        <v>192</v>
      </c>
      <c r="I44" s="216" t="s">
        <v>124</v>
      </c>
      <c r="J44" s="33"/>
      <c r="K44" s="75"/>
      <c r="L44" s="33"/>
      <c r="M44" s="187" t="s">
        <v>192</v>
      </c>
      <c r="N44" s="3" t="s">
        <v>124</v>
      </c>
      <c r="O44" s="171" t="s">
        <v>124</v>
      </c>
      <c r="P44" s="195" t="s">
        <v>268</v>
      </c>
      <c r="Q44" s="261" t="s">
        <v>178</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249" t="s">
        <v>124</v>
      </c>
      <c r="E45" s="187" t="s">
        <v>99</v>
      </c>
      <c r="F45" s="172" t="s">
        <v>99</v>
      </c>
      <c r="G45" s="221" t="s">
        <v>124</v>
      </c>
      <c r="H45" s="172" t="s">
        <v>99</v>
      </c>
      <c r="I45" s="216" t="s">
        <v>124</v>
      </c>
      <c r="J45" s="33"/>
      <c r="K45" s="75"/>
      <c r="L45" s="33"/>
      <c r="M45" s="187" t="s">
        <v>99</v>
      </c>
      <c r="N45" s="3" t="s">
        <v>124</v>
      </c>
      <c r="O45" s="171" t="s">
        <v>299</v>
      </c>
      <c r="P45" s="195" t="s">
        <v>305</v>
      </c>
      <c r="Q45" s="261"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49" t="s">
        <v>124</v>
      </c>
      <c r="E46" s="187" t="s">
        <v>161</v>
      </c>
      <c r="F46" s="172" t="s">
        <v>161</v>
      </c>
      <c r="G46" s="221" t="s">
        <v>124</v>
      </c>
      <c r="H46" s="172" t="s">
        <v>161</v>
      </c>
      <c r="I46" s="216" t="s">
        <v>124</v>
      </c>
      <c r="J46" s="33"/>
      <c r="K46" s="75"/>
      <c r="L46" s="33"/>
      <c r="M46" s="187" t="s">
        <v>161</v>
      </c>
      <c r="N46" s="3" t="s">
        <v>124</v>
      </c>
      <c r="O46" s="171" t="s">
        <v>124</v>
      </c>
      <c r="P46" s="195" t="s">
        <v>217</v>
      </c>
      <c r="Q46" s="200" t="s">
        <v>178</v>
      </c>
      <c r="R46" s="150"/>
      <c r="S46" s="150"/>
      <c r="AD46" s="1"/>
      <c r="AE46" s="1"/>
      <c r="AF46" s="1"/>
      <c r="AG46" s="1"/>
      <c r="AH46" s="1"/>
      <c r="AI46" s="1"/>
      <c r="AJ46" s="1"/>
      <c r="AK46" s="1"/>
      <c r="AL46" s="1"/>
      <c r="AM46" s="1"/>
      <c r="AN46" s="1"/>
      <c r="AO46" s="1"/>
      <c r="AP46" s="1"/>
      <c r="AQ46" s="1"/>
      <c r="AR46" s="1"/>
      <c r="AS46" s="1"/>
      <c r="AT46" s="1"/>
      <c r="AU46" s="1"/>
    </row>
    <row r="47" spans="1:47" ht="21" x14ac:dyDescent="0.25">
      <c r="A47" s="342"/>
      <c r="B47" s="343"/>
      <c r="C47" s="59" t="str">
        <f t="shared" ref="C47:C48" si="9">C61</f>
        <v>Remove TAC</v>
      </c>
      <c r="D47" s="222" t="s">
        <v>124</v>
      </c>
      <c r="E47" s="186" t="s">
        <v>99</v>
      </c>
      <c r="F47" s="172" t="s">
        <v>99</v>
      </c>
      <c r="G47" s="222" t="s">
        <v>124</v>
      </c>
      <c r="H47" s="172" t="s">
        <v>99</v>
      </c>
      <c r="I47" s="222" t="s">
        <v>124</v>
      </c>
      <c r="J47" s="144"/>
      <c r="K47" s="145"/>
      <c r="L47" s="144"/>
      <c r="M47" s="186" t="s">
        <v>99</v>
      </c>
      <c r="N47" s="3" t="s">
        <v>124</v>
      </c>
      <c r="O47" s="141" t="s">
        <v>300</v>
      </c>
      <c r="P47" s="195" t="s">
        <v>301</v>
      </c>
      <c r="Q47" s="261" t="s">
        <v>237</v>
      </c>
      <c r="R47" s="150"/>
      <c r="S47" s="150"/>
      <c r="AD47" s="1"/>
      <c r="AE47" s="1"/>
      <c r="AF47" s="1"/>
      <c r="AG47" s="1"/>
      <c r="AH47" s="1"/>
      <c r="AI47" s="1"/>
      <c r="AJ47" s="1"/>
      <c r="AK47" s="1"/>
      <c r="AL47" s="1"/>
      <c r="AM47" s="1"/>
      <c r="AN47" s="1"/>
      <c r="AO47" s="1"/>
      <c r="AP47" s="1"/>
      <c r="AQ47" s="1"/>
      <c r="AR47" s="1"/>
      <c r="AS47" s="1"/>
      <c r="AT47" s="1"/>
      <c r="AU47" s="1"/>
    </row>
    <row r="48" spans="1:47" ht="45" x14ac:dyDescent="0.25">
      <c r="A48" s="342"/>
      <c r="B48" s="343"/>
      <c r="C48" s="58" t="str">
        <f t="shared" si="9"/>
        <v xml:space="preserve">Merge TAC regions </v>
      </c>
      <c r="D48" s="216" t="s">
        <v>124</v>
      </c>
      <c r="E48" s="185" t="s">
        <v>99</v>
      </c>
      <c r="F48" s="172" t="s">
        <v>99</v>
      </c>
      <c r="G48" s="216" t="s">
        <v>124</v>
      </c>
      <c r="H48" s="172" t="s">
        <v>99</v>
      </c>
      <c r="I48" s="216" t="s">
        <v>124</v>
      </c>
      <c r="J48" s="144"/>
      <c r="K48" s="145"/>
      <c r="L48" s="144"/>
      <c r="M48" s="186" t="s">
        <v>99</v>
      </c>
      <c r="N48" s="3" t="s">
        <v>124</v>
      </c>
      <c r="O48" s="141" t="s">
        <v>269</v>
      </c>
      <c r="P48" s="195" t="s">
        <v>319</v>
      </c>
      <c r="Q48" s="261" t="s">
        <v>237</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1"/>
      <c r="F49" s="6"/>
      <c r="G49" s="116"/>
      <c r="H49" s="1"/>
      <c r="I49" s="6"/>
      <c r="J49" s="1"/>
      <c r="K49" s="6"/>
      <c r="L49" s="1"/>
      <c r="M49" s="241"/>
      <c r="N49" s="5"/>
      <c r="O49" s="5"/>
      <c r="P49" s="5"/>
      <c r="Q49" s="208"/>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36"/>
      <c r="F50" s="7"/>
      <c r="G50" s="115"/>
      <c r="H50" s="36"/>
      <c r="I50" s="7"/>
      <c r="J50" s="36"/>
      <c r="L50" s="36"/>
      <c r="M50" s="36"/>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217" t="s">
        <v>124</v>
      </c>
      <c r="E51" s="199" t="s">
        <v>161</v>
      </c>
      <c r="F51" s="172" t="s">
        <v>161</v>
      </c>
      <c r="G51" s="221" t="s">
        <v>124</v>
      </c>
      <c r="H51" s="172" t="s">
        <v>161</v>
      </c>
      <c r="I51" s="216" t="s">
        <v>124</v>
      </c>
      <c r="J51" s="33"/>
      <c r="K51" s="75"/>
      <c r="L51" s="33"/>
      <c r="M51" s="188" t="s">
        <v>161</v>
      </c>
      <c r="N51" s="3" t="s">
        <v>124</v>
      </c>
      <c r="O51" s="28" t="s">
        <v>124</v>
      </c>
      <c r="P51" s="195" t="s">
        <v>213</v>
      </c>
      <c r="Q51" s="261" t="s">
        <v>178</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221" t="s">
        <v>124</v>
      </c>
      <c r="E52" s="187" t="s">
        <v>181</v>
      </c>
      <c r="F52" s="172" t="s">
        <v>181</v>
      </c>
      <c r="G52" s="221" t="s">
        <v>124</v>
      </c>
      <c r="H52" s="172" t="s">
        <v>181</v>
      </c>
      <c r="I52" s="216" t="s">
        <v>124</v>
      </c>
      <c r="J52" s="33"/>
      <c r="K52" s="75"/>
      <c r="L52" s="33"/>
      <c r="M52" s="187" t="s">
        <v>181</v>
      </c>
      <c r="N52" s="3" t="s">
        <v>124</v>
      </c>
      <c r="O52" s="141" t="s">
        <v>179</v>
      </c>
      <c r="P52" s="268" t="s">
        <v>302</v>
      </c>
      <c r="Q52" s="261" t="s">
        <v>24</v>
      </c>
      <c r="R52" s="150"/>
      <c r="S52" s="150"/>
    </row>
    <row r="53" spans="1:47" s="1" customFormat="1" ht="36.75" customHeight="1" x14ac:dyDescent="0.35">
      <c r="A53" s="342"/>
      <c r="B53" s="343"/>
      <c r="C53" s="176" t="s">
        <v>31</v>
      </c>
      <c r="D53" s="221" t="s">
        <v>124</v>
      </c>
      <c r="E53" s="187" t="s">
        <v>174</v>
      </c>
      <c r="F53" s="172" t="s">
        <v>174</v>
      </c>
      <c r="G53" s="221" t="s">
        <v>124</v>
      </c>
      <c r="H53" s="172" t="s">
        <v>174</v>
      </c>
      <c r="I53" s="216" t="s">
        <v>124</v>
      </c>
      <c r="J53" s="33"/>
      <c r="K53" s="75"/>
      <c r="L53" s="33"/>
      <c r="M53" s="187" t="s">
        <v>174</v>
      </c>
      <c r="N53" s="3" t="s">
        <v>124</v>
      </c>
      <c r="O53" s="141" t="s">
        <v>267</v>
      </c>
      <c r="P53" s="247" t="s">
        <v>210</v>
      </c>
      <c r="Q53" s="261" t="s">
        <v>24</v>
      </c>
      <c r="R53" s="150"/>
      <c r="S53" s="150"/>
    </row>
    <row r="54" spans="1:47" s="1" customFormat="1" ht="21" x14ac:dyDescent="0.35">
      <c r="A54" s="342"/>
      <c r="B54" s="343"/>
      <c r="C54" s="175"/>
      <c r="D54" s="185"/>
      <c r="E54" s="185"/>
      <c r="F54" s="185"/>
      <c r="G54" s="185"/>
      <c r="H54" s="185"/>
      <c r="I54" s="185"/>
      <c r="J54" s="39"/>
      <c r="K54" s="196"/>
      <c r="L54" s="39"/>
      <c r="M54" s="239"/>
      <c r="N54" s="197"/>
      <c r="O54" s="263"/>
      <c r="P54" s="148"/>
      <c r="Q54" s="147"/>
      <c r="R54" s="150"/>
      <c r="S54" s="150"/>
    </row>
    <row r="55" spans="1:47" s="1" customFormat="1" ht="21" customHeight="1" x14ac:dyDescent="0.35">
      <c r="A55" s="342"/>
      <c r="B55" s="343"/>
      <c r="C55" s="175"/>
      <c r="D55" s="185"/>
      <c r="E55" s="185"/>
      <c r="F55" s="185"/>
      <c r="G55" s="185"/>
      <c r="H55" s="185"/>
      <c r="I55" s="185"/>
      <c r="J55" s="39"/>
      <c r="K55" s="196"/>
      <c r="L55" s="39"/>
      <c r="M55" s="2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56.75" customHeight="1" thickBot="1" x14ac:dyDescent="0.3">
      <c r="A57" s="344" t="s">
        <v>78</v>
      </c>
      <c r="B57" s="345"/>
      <c r="C57" s="345"/>
      <c r="D57" s="346" t="s">
        <v>270</v>
      </c>
      <c r="E57" s="345"/>
      <c r="F57" s="345"/>
      <c r="G57" s="345"/>
      <c r="H57" s="345"/>
      <c r="I57" s="347"/>
      <c r="J57" s="117"/>
      <c r="K57" s="105"/>
      <c r="L57" s="20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03"/>
      <c r="I67" s="106"/>
      <c r="J67" s="117"/>
      <c r="K67" s="105"/>
      <c r="L67" s="20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31">
    <mergeCell ref="A67:C67"/>
    <mergeCell ref="A43:B48"/>
    <mergeCell ref="A51:B55"/>
    <mergeCell ref="A57:C57"/>
    <mergeCell ref="D57:I57"/>
    <mergeCell ref="R57:S57"/>
    <mergeCell ref="A60:B65"/>
    <mergeCell ref="A29:B29"/>
    <mergeCell ref="R30:S30"/>
    <mergeCell ref="A31:B33"/>
    <mergeCell ref="R32:S32"/>
    <mergeCell ref="R35:S35"/>
    <mergeCell ref="A36:B40"/>
    <mergeCell ref="O37:O39"/>
    <mergeCell ref="P37:P39"/>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25" right="0.25" top="0.75" bottom="0.75" header="0.3" footer="0.3"/>
  <pageSetup paperSize="8" scale="12"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4" sqref="A4"/>
    </sheetView>
  </sheetViews>
  <sheetFormatPr defaultRowHeight="15.75" x14ac:dyDescent="0.25"/>
  <cols>
    <col min="1" max="1" width="162.25" style="84" customWidth="1"/>
  </cols>
  <sheetData>
    <row r="1" spans="1:1" s="118" customFormat="1" ht="36" x14ac:dyDescent="0.5">
      <c r="A1" s="82" t="s">
        <v>35</v>
      </c>
    </row>
    <row r="2" spans="1:1" s="1" customFormat="1" x14ac:dyDescent="0.25">
      <c r="A2" s="83" t="s">
        <v>132</v>
      </c>
    </row>
    <row r="3" spans="1:1" s="1" customFormat="1" ht="31.5" x14ac:dyDescent="0.25">
      <c r="A3" s="86" t="s">
        <v>42</v>
      </c>
    </row>
    <row r="4" spans="1:1" s="1" customFormat="1" ht="409.5" x14ac:dyDescent="0.25">
      <c r="A4" s="86" t="s">
        <v>324</v>
      </c>
    </row>
    <row r="5" spans="1:1" s="1" customFormat="1" ht="78.75" x14ac:dyDescent="0.25">
      <c r="A5" s="86" t="s">
        <v>135</v>
      </c>
    </row>
    <row r="6" spans="1:1" s="1" customFormat="1" x14ac:dyDescent="0.25">
      <c r="A6" s="120"/>
    </row>
    <row r="7" spans="1:1" s="1" customFormat="1" x14ac:dyDescent="0.25">
      <c r="A7" s="120"/>
    </row>
    <row r="8" spans="1:1" s="1" customFormat="1" x14ac:dyDescent="0.25">
      <c r="A8" s="120"/>
    </row>
    <row r="9" spans="1:1" s="1" customFormat="1" x14ac:dyDescent="0.25">
      <c r="A9" s="120"/>
    </row>
    <row r="10" spans="1:1" s="1" customFormat="1" x14ac:dyDescent="0.25">
      <c r="A10" s="120"/>
    </row>
    <row r="11" spans="1:1" s="1" customFormat="1" x14ac:dyDescent="0.25">
      <c r="A11" s="120"/>
    </row>
    <row r="12" spans="1:1" s="1" customFormat="1" x14ac:dyDescent="0.25">
      <c r="A12" s="120"/>
    </row>
    <row r="13" spans="1:1" s="1" customFormat="1" x14ac:dyDescent="0.25">
      <c r="A13" s="120"/>
    </row>
    <row r="14" spans="1:1" s="1" customFormat="1" x14ac:dyDescent="0.25">
      <c r="A14" s="120"/>
    </row>
    <row r="15" spans="1:1" s="1" customFormat="1" x14ac:dyDescent="0.25">
      <c r="A15" s="120"/>
    </row>
    <row r="16" spans="1:1"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pageSetUpPr fitToPage="1"/>
  </sheetPr>
  <dimension ref="A1:AU82"/>
  <sheetViews>
    <sheetView tabSelected="1" zoomScale="60" zoomScaleNormal="60" workbookViewId="0">
      <pane xSplit="2" ySplit="2" topLeftCell="C3" activePane="bottomRight" state="frozen"/>
      <selection pane="topRight" activeCell="C1" sqref="C1"/>
      <selection pane="bottomLeft" activeCell="A3" sqref="A3"/>
      <selection pane="bottomRight" activeCell="F11" sqref="F11:H1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80</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6375</v>
      </c>
      <c r="D4" s="323"/>
      <c r="E4" s="323"/>
      <c r="F4" s="323"/>
      <c r="G4" s="323"/>
      <c r="H4" s="323"/>
      <c r="I4" s="323"/>
      <c r="J4" s="323"/>
      <c r="K4" s="323"/>
      <c r="L4" s="323"/>
      <c r="M4" s="323"/>
    </row>
    <row r="5" spans="1:29" s="1" customFormat="1" ht="26.25" x14ac:dyDescent="0.25">
      <c r="A5" s="333" t="s">
        <v>345</v>
      </c>
      <c r="B5" s="333"/>
      <c r="C5" s="212">
        <f>C4*1.04</f>
        <v>6630</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100">
        <f>(D8/$C$4)*100</f>
        <v>3.5921568627450982</v>
      </c>
      <c r="E7" s="100">
        <f t="shared" ref="E7:I7" si="0">(E8/$C$4)*100</f>
        <v>44.20392156862745</v>
      </c>
      <c r="F7" s="100">
        <f t="shared" si="0"/>
        <v>10.007843137254902</v>
      </c>
      <c r="G7" s="87">
        <f>(G8/$C$4)*100</f>
        <v>3.4666666666666663</v>
      </c>
      <c r="H7" s="100">
        <f>(H8/$C$4)*100</f>
        <v>30.776470588235295</v>
      </c>
      <c r="I7" s="87">
        <f t="shared" si="0"/>
        <v>3.8431372549019605</v>
      </c>
      <c r="J7" s="90">
        <v>16.899999999999999</v>
      </c>
      <c r="K7" s="90">
        <v>79.599999999999994</v>
      </c>
      <c r="L7" s="90">
        <v>3.5</v>
      </c>
      <c r="M7" s="87">
        <f t="shared" ref="M7" si="1">(M8/$C$4)*100</f>
        <v>4.1098039215686279</v>
      </c>
      <c r="N7" s="71"/>
    </row>
    <row r="8" spans="1:29" s="1" customFormat="1" ht="26.25" customHeight="1" x14ac:dyDescent="0.25">
      <c r="A8" s="128"/>
      <c r="B8" s="123" t="s">
        <v>339</v>
      </c>
      <c r="C8" s="73"/>
      <c r="D8" s="87">
        <v>229</v>
      </c>
      <c r="E8" s="87">
        <v>2818</v>
      </c>
      <c r="F8" s="87">
        <v>638</v>
      </c>
      <c r="G8" s="87">
        <v>221</v>
      </c>
      <c r="H8" s="87">
        <v>1962</v>
      </c>
      <c r="I8" s="87">
        <v>245</v>
      </c>
      <c r="J8" s="91">
        <f>($H$8/100)*J7</f>
        <v>331.57799999999997</v>
      </c>
      <c r="K8" s="91">
        <f>($H$8/100)*K7</f>
        <v>1561.752</v>
      </c>
      <c r="L8" s="91">
        <f>($H$8/100)*L7</f>
        <v>68.67</v>
      </c>
      <c r="M8" s="50">
        <v>262</v>
      </c>
      <c r="N8" s="94"/>
    </row>
    <row r="9" spans="1:29" s="1" customFormat="1" ht="26.25" customHeight="1" x14ac:dyDescent="0.25">
      <c r="A9" s="124" t="s">
        <v>48</v>
      </c>
      <c r="B9" s="122" t="s">
        <v>47</v>
      </c>
      <c r="C9" s="73"/>
      <c r="D9" s="87">
        <v>0</v>
      </c>
      <c r="E9" s="87">
        <v>2336.6</v>
      </c>
      <c r="F9" s="50">
        <v>744</v>
      </c>
      <c r="G9" s="87">
        <v>0</v>
      </c>
      <c r="H9" s="87">
        <v>2805</v>
      </c>
      <c r="I9" s="87">
        <v>238.4</v>
      </c>
      <c r="J9" s="91"/>
      <c r="K9" s="91"/>
      <c r="L9" s="91"/>
      <c r="M9" s="87">
        <v>251</v>
      </c>
      <c r="N9" s="139">
        <f>SUM(D9:I9)</f>
        <v>6124</v>
      </c>
      <c r="O9" s="1" t="s">
        <v>90</v>
      </c>
    </row>
    <row r="10" spans="1:29" s="1" customFormat="1" ht="26.25" customHeight="1" x14ac:dyDescent="0.25">
      <c r="A10" s="128"/>
      <c r="B10" s="123" t="s">
        <v>340</v>
      </c>
      <c r="C10" s="73"/>
      <c r="D10" s="88">
        <f>($C$5/100)*D7</f>
        <v>238.16</v>
      </c>
      <c r="E10" s="88">
        <f t="shared" ref="E10:I10" si="2">($C$5/100)*E7</f>
        <v>2930.72</v>
      </c>
      <c r="F10" s="88">
        <f t="shared" si="2"/>
        <v>663.52</v>
      </c>
      <c r="G10" s="88">
        <f>($C$5/100)*G7</f>
        <v>229.83999999999997</v>
      </c>
      <c r="H10" s="88">
        <v>3049.72</v>
      </c>
      <c r="I10" s="88">
        <f t="shared" si="2"/>
        <v>254.79999999999995</v>
      </c>
      <c r="J10" s="92">
        <f>($H$10/100)*J7</f>
        <v>515.40267999999992</v>
      </c>
      <c r="K10" s="92">
        <f>($H$10/100)*K7</f>
        <v>2427.5771199999999</v>
      </c>
      <c r="L10" s="92">
        <f>($H$10/100)*L7</f>
        <v>106.7402</v>
      </c>
      <c r="M10" s="88">
        <f t="shared" ref="M10" si="3">($C$5/100)*M7</f>
        <v>272.48</v>
      </c>
      <c r="N10" s="94"/>
    </row>
    <row r="11" spans="1:29" s="1" customFormat="1" ht="26.25" customHeight="1" x14ac:dyDescent="0.25">
      <c r="A11" s="124" t="s">
        <v>49</v>
      </c>
      <c r="B11" s="122" t="s">
        <v>341</v>
      </c>
      <c r="C11" s="73"/>
      <c r="D11" s="50">
        <v>0</v>
      </c>
      <c r="E11" s="229">
        <v>1733.42</v>
      </c>
      <c r="F11" s="321">
        <v>747.44</v>
      </c>
      <c r="G11" s="51">
        <v>0</v>
      </c>
      <c r="H11" s="87">
        <v>3080.38</v>
      </c>
      <c r="I11" s="87">
        <v>236.65</v>
      </c>
      <c r="J11" s="90">
        <v>5</v>
      </c>
      <c r="K11" s="93">
        <v>5026</v>
      </c>
      <c r="L11" s="90">
        <v>2</v>
      </c>
      <c r="M11" s="87">
        <v>267.54000000000002</v>
      </c>
      <c r="N11" s="228" t="s">
        <v>96</v>
      </c>
    </row>
    <row r="12" spans="1:29" s="1" customFormat="1" ht="26.25" customHeight="1" x14ac:dyDescent="0.25">
      <c r="A12" s="124"/>
      <c r="B12" s="122" t="s">
        <v>342</v>
      </c>
      <c r="C12" s="73"/>
      <c r="D12" s="50">
        <v>0</v>
      </c>
      <c r="E12" s="87">
        <v>50.39</v>
      </c>
      <c r="F12" s="65">
        <v>95.28</v>
      </c>
      <c r="G12" s="65">
        <v>0</v>
      </c>
      <c r="H12" s="87">
        <v>151.32</v>
      </c>
      <c r="I12" s="87">
        <v>24.53</v>
      </c>
      <c r="J12" s="90"/>
      <c r="K12" s="93"/>
      <c r="L12" s="90"/>
      <c r="M12" s="87">
        <v>0</v>
      </c>
      <c r="N12" s="94"/>
    </row>
    <row r="13" spans="1:29" s="1" customFormat="1" ht="26.25" customHeight="1" x14ac:dyDescent="0.25">
      <c r="B13" s="122" t="s">
        <v>343</v>
      </c>
      <c r="C13" s="73"/>
      <c r="D13" s="140">
        <v>0</v>
      </c>
      <c r="E13" s="140">
        <f>E12/E14</f>
        <v>2.8248524226234854E-2</v>
      </c>
      <c r="F13" s="140">
        <f>F12/F14</f>
        <v>0.11306246440098727</v>
      </c>
      <c r="G13" s="140"/>
      <c r="H13" s="140">
        <f>H12/H14</f>
        <v>4.6823653185629852E-2</v>
      </c>
      <c r="I13" s="140">
        <f>I12/I14</f>
        <v>9.3919901983306533E-2</v>
      </c>
      <c r="J13" s="140">
        <f t="shared" ref="J13:L13" ca="1" si="4">J12/J14</f>
        <v>4.0448815625432878E-2</v>
      </c>
      <c r="K13" s="140">
        <f t="shared" ca="1" si="4"/>
        <v>4.0448815625432878E-2</v>
      </c>
      <c r="L13" s="140">
        <f t="shared" ca="1" si="4"/>
        <v>4.0448815625432878E-2</v>
      </c>
      <c r="M13" s="140">
        <f>M12/M14</f>
        <v>0</v>
      </c>
      <c r="N13" s="94"/>
    </row>
    <row r="14" spans="1:29" s="1" customFormat="1" ht="26.25" x14ac:dyDescent="0.25">
      <c r="A14" s="46"/>
      <c r="B14" s="122" t="s">
        <v>344</v>
      </c>
      <c r="C14" s="126">
        <f>SUM(D14:I14, M14)</f>
        <v>6386.9500000000007</v>
      </c>
      <c r="D14" s="65">
        <f>D12+D11</f>
        <v>0</v>
      </c>
      <c r="E14" s="65">
        <f t="shared" ref="E14:I14" si="5">E12+E11</f>
        <v>1783.8100000000002</v>
      </c>
      <c r="F14" s="65">
        <f t="shared" si="5"/>
        <v>842.72</v>
      </c>
      <c r="G14" s="65">
        <f t="shared" si="5"/>
        <v>0</v>
      </c>
      <c r="H14" s="65">
        <f t="shared" si="5"/>
        <v>3231.7000000000003</v>
      </c>
      <c r="I14" s="97">
        <f t="shared" si="5"/>
        <v>261.18</v>
      </c>
      <c r="J14" s="98">
        <f t="shared" ref="J14:L14" ca="1" si="6">(J11/(100-J13))*100</f>
        <v>7.2056492289955321</v>
      </c>
      <c r="K14" s="98">
        <f t="shared" ca="1" si="6"/>
        <v>7509.3381144479299</v>
      </c>
      <c r="L14" s="98">
        <f t="shared" ca="1" si="6"/>
        <v>-0.56290458767238949</v>
      </c>
      <c r="M14" s="97">
        <f>M12+M11</f>
        <v>267.54000000000002</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7650</v>
      </c>
      <c r="D16" s="87">
        <v>275</v>
      </c>
      <c r="E16" s="87">
        <v>3383</v>
      </c>
      <c r="F16" s="87">
        <v>765</v>
      </c>
      <c r="G16" s="87">
        <v>265</v>
      </c>
      <c r="H16" s="87">
        <v>2354</v>
      </c>
      <c r="I16" s="87">
        <v>294</v>
      </c>
      <c r="J16" s="316">
        <v>314</v>
      </c>
      <c r="K16" s="316"/>
      <c r="L16" s="89"/>
    </row>
    <row r="17" spans="1:47" s="1" customFormat="1" ht="26.25" hidden="1" x14ac:dyDescent="0.25">
      <c r="A17" s="46"/>
      <c r="B17" s="310" t="s">
        <v>336</v>
      </c>
      <c r="C17" s="137"/>
      <c r="D17" s="50"/>
      <c r="E17" s="50"/>
      <c r="F17" s="50"/>
      <c r="G17" s="50"/>
      <c r="H17" s="50"/>
      <c r="I17" s="50"/>
      <c r="J17" s="312"/>
      <c r="K17" s="312"/>
      <c r="L17" s="89"/>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0.61512420156139114</v>
      </c>
      <c r="F19" s="136">
        <f>F11/F8</f>
        <v>1.17153605015674</v>
      </c>
      <c r="G19" s="136"/>
      <c r="H19" s="136">
        <f>H11/H8</f>
        <v>1.5700203873598371</v>
      </c>
      <c r="I19" s="136">
        <f>I11/I8</f>
        <v>0.96591836734693881</v>
      </c>
      <c r="J19" s="125">
        <f ca="1">J14/J8</f>
        <v>2.607766219349486E-2</v>
      </c>
      <c r="K19" s="125">
        <f ca="1">K14/K8</f>
        <v>5.7699338546308985</v>
      </c>
      <c r="L19" s="125">
        <f ca="1">L14/L8</f>
        <v>-9.8366900423309638E-3</v>
      </c>
      <c r="M19" s="136">
        <f>M11/M8</f>
        <v>1.021145038167939</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0.74185568775143373</v>
      </c>
      <c r="F20" s="127">
        <f>F11/F9</f>
        <v>1.0046236559139785</v>
      </c>
      <c r="G20" s="127"/>
      <c r="H20" s="127">
        <f>H11/H9</f>
        <v>1.0981746880570411</v>
      </c>
      <c r="I20" s="127">
        <f>I11/I9</f>
        <v>0.99265939597315433</v>
      </c>
      <c r="J20" s="95"/>
      <c r="K20" s="96"/>
      <c r="L20" s="95"/>
      <c r="M20" s="127">
        <f>M11/M9</f>
        <v>1.0658964143426295</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0.63300567778566363</v>
      </c>
      <c r="F21" s="133">
        <f>F14/F8</f>
        <v>1.3208777429467085</v>
      </c>
      <c r="G21" s="133"/>
      <c r="H21" s="133">
        <f>H14/H8</f>
        <v>1.647145769622834</v>
      </c>
      <c r="I21" s="133">
        <f>I14/I8</f>
        <v>1.0660408163265307</v>
      </c>
      <c r="J21" s="95"/>
      <c r="K21" s="96"/>
      <c r="L21" s="95"/>
      <c r="M21" s="133">
        <f>M14/M8</f>
        <v>1.021145038167939</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0.76342121030557231</v>
      </c>
      <c r="F22" s="129">
        <f>F14/F9</f>
        <v>1.1326881720430109</v>
      </c>
      <c r="G22" s="129"/>
      <c r="H22" s="129">
        <f>H14/H9</f>
        <v>1.1521212121212123</v>
      </c>
      <c r="I22" s="129">
        <f>I14/I9</f>
        <v>1.0955536912751678</v>
      </c>
      <c r="J22" s="95"/>
      <c r="K22" s="96"/>
      <c r="L22" s="95"/>
      <c r="M22" s="129">
        <f>M14/M9</f>
        <v>1.0658964143426295</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f t="shared" ref="D23:I23" si="7">D14/D10</f>
        <v>0</v>
      </c>
      <c r="E23" s="190">
        <f t="shared" si="7"/>
        <v>0.60865930556313819</v>
      </c>
      <c r="F23" s="191">
        <f t="shared" si="7"/>
        <v>1.2700747528333736</v>
      </c>
      <c r="G23" s="191">
        <f t="shared" si="7"/>
        <v>0</v>
      </c>
      <c r="H23" s="191">
        <f t="shared" si="7"/>
        <v>1.0596710517686871</v>
      </c>
      <c r="I23" s="191">
        <f t="shared" si="7"/>
        <v>1.0250392464678182</v>
      </c>
      <c r="J23" s="95"/>
      <c r="K23" s="96"/>
      <c r="L23" s="95"/>
      <c r="M23" s="191">
        <f>M14/M10</f>
        <v>0.98187022900763354</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 t="shared" ref="D24:I24" si="8">D10-D14</f>
        <v>238.16</v>
      </c>
      <c r="E24" s="192">
        <f t="shared" si="8"/>
        <v>1146.9099999999996</v>
      </c>
      <c r="F24" s="153">
        <f t="shared" si="8"/>
        <v>-179.20000000000005</v>
      </c>
      <c r="G24" s="193">
        <f t="shared" si="8"/>
        <v>229.83999999999997</v>
      </c>
      <c r="H24" s="153">
        <f t="shared" si="8"/>
        <v>-181.98000000000047</v>
      </c>
      <c r="I24" s="153">
        <f t="shared" si="8"/>
        <v>-6.3800000000000523</v>
      </c>
      <c r="J24" s="125"/>
      <c r="K24" s="125"/>
      <c r="L24" s="125"/>
      <c r="M24" s="193">
        <f>M10-M14</f>
        <v>4.9399999999999977</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26">
        <v>2</v>
      </c>
      <c r="D25" s="213"/>
      <c r="E25" s="182" t="s">
        <v>128</v>
      </c>
      <c r="F25" s="161" t="s">
        <v>128</v>
      </c>
      <c r="G25" s="182"/>
      <c r="H25" s="161" t="s">
        <v>128</v>
      </c>
      <c r="I25" s="161" t="s">
        <v>130</v>
      </c>
      <c r="J25" s="61"/>
      <c r="K25" s="61"/>
      <c r="L25" s="61"/>
      <c r="M25" s="182" t="s">
        <v>129</v>
      </c>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214"/>
      <c r="E26" s="183" t="s">
        <v>136</v>
      </c>
      <c r="F26" s="75" t="s">
        <v>137</v>
      </c>
      <c r="G26" s="183"/>
      <c r="H26" s="162" t="s">
        <v>136</v>
      </c>
      <c r="I26" s="162" t="s">
        <v>138</v>
      </c>
      <c r="J26" s="157"/>
      <c r="K26" s="77"/>
      <c r="L26" s="77"/>
      <c r="M26" s="183" t="s">
        <v>110</v>
      </c>
      <c r="N26" s="155"/>
      <c r="O26" s="155"/>
      <c r="P26" s="155"/>
      <c r="Q26" s="156"/>
      <c r="R26" s="151"/>
      <c r="S26" s="151"/>
    </row>
    <row r="27" spans="1:47" s="71" customFormat="1" ht="27" thickBot="1" x14ac:dyDescent="0.45">
      <c r="A27" s="329" t="s">
        <v>68</v>
      </c>
      <c r="B27" s="330"/>
      <c r="C27" s="327"/>
      <c r="D27" s="214"/>
      <c r="E27" s="183" t="s">
        <v>100</v>
      </c>
      <c r="F27" s="75" t="s">
        <v>102</v>
      </c>
      <c r="G27" s="183"/>
      <c r="H27" s="162" t="s">
        <v>100</v>
      </c>
      <c r="I27" s="162"/>
      <c r="J27" s="152"/>
      <c r="K27" s="152"/>
      <c r="L27" s="152"/>
      <c r="M27" s="183"/>
      <c r="N27" s="155"/>
      <c r="O27" s="155"/>
      <c r="P27" s="155"/>
      <c r="Q27" s="156"/>
      <c r="R27" s="151"/>
      <c r="S27" s="151"/>
    </row>
    <row r="28" spans="1:47" s="71" customFormat="1" ht="27" thickBot="1" x14ac:dyDescent="0.45">
      <c r="A28" s="331" t="s">
        <v>67</v>
      </c>
      <c r="B28" s="332"/>
      <c r="C28" s="328"/>
      <c r="D28" s="215"/>
      <c r="E28" s="184"/>
      <c r="F28" s="163"/>
      <c r="G28" s="184"/>
      <c r="H28" s="163"/>
      <c r="I28" s="163"/>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6" t="s">
        <v>124</v>
      </c>
      <c r="E31" s="199" t="s">
        <v>99</v>
      </c>
      <c r="F31" s="172" t="s">
        <v>99</v>
      </c>
      <c r="G31" s="188" t="s">
        <v>99</v>
      </c>
      <c r="H31" s="172" t="s">
        <v>99</v>
      </c>
      <c r="I31" s="172" t="s">
        <v>124</v>
      </c>
      <c r="J31" s="39"/>
      <c r="K31" s="75"/>
      <c r="L31" s="39"/>
      <c r="M31" s="188" t="s">
        <v>99</v>
      </c>
      <c r="N31" s="3" t="s">
        <v>170</v>
      </c>
      <c r="O31" s="264" t="s">
        <v>274</v>
      </c>
      <c r="P31" s="170" t="s">
        <v>182</v>
      </c>
      <c r="Q31" s="237" t="s">
        <v>169</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6" t="s">
        <v>124</v>
      </c>
      <c r="E32" s="199" t="s">
        <v>161</v>
      </c>
      <c r="F32" s="172" t="s">
        <v>161</v>
      </c>
      <c r="G32" s="188" t="s">
        <v>161</v>
      </c>
      <c r="H32" s="172" t="s">
        <v>161</v>
      </c>
      <c r="I32" s="172" t="s">
        <v>124</v>
      </c>
      <c r="J32" s="39"/>
      <c r="K32" s="75"/>
      <c r="L32" s="39"/>
      <c r="M32" s="188" t="s">
        <v>174</v>
      </c>
      <c r="N32" s="3" t="s">
        <v>170</v>
      </c>
      <c r="O32" s="265" t="s">
        <v>124</v>
      </c>
      <c r="P32" s="254" t="s">
        <v>222</v>
      </c>
      <c r="Q32" s="237"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216" t="s">
        <v>124</v>
      </c>
      <c r="E33" s="199" t="s">
        <v>99</v>
      </c>
      <c r="F33" s="172" t="s">
        <v>99</v>
      </c>
      <c r="G33" s="188" t="s">
        <v>99</v>
      </c>
      <c r="H33" s="172" t="s">
        <v>99</v>
      </c>
      <c r="I33" s="172" t="s">
        <v>124</v>
      </c>
      <c r="J33" s="39"/>
      <c r="K33" s="75"/>
      <c r="L33" s="39"/>
      <c r="M33" s="188" t="s">
        <v>99</v>
      </c>
      <c r="N33" s="3" t="s">
        <v>170</v>
      </c>
      <c r="O33" s="171" t="s">
        <v>165</v>
      </c>
      <c r="P33" s="236" t="s">
        <v>166</v>
      </c>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7"/>
      <c r="E34" s="4"/>
      <c r="F34" s="4"/>
      <c r="G34" s="110"/>
      <c r="H34" s="4"/>
      <c r="I34" s="7"/>
      <c r="J34" s="4"/>
      <c r="K34" s="7"/>
      <c r="L34" s="4"/>
      <c r="M34" s="4"/>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9"/>
      <c r="E35" s="1"/>
      <c r="F35" s="1"/>
      <c r="G35" s="111"/>
      <c r="H35" s="1"/>
      <c r="I35" s="9"/>
      <c r="J35" s="1"/>
      <c r="L35" s="1"/>
      <c r="M35" s="1"/>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6" t="s">
        <v>124</v>
      </c>
      <c r="E36" s="186" t="s">
        <v>161</v>
      </c>
      <c r="F36" s="220" t="s">
        <v>161</v>
      </c>
      <c r="G36" s="186" t="s">
        <v>161</v>
      </c>
      <c r="H36" s="220" t="s">
        <v>161</v>
      </c>
      <c r="I36" s="172" t="s">
        <v>124</v>
      </c>
      <c r="J36" s="25"/>
      <c r="K36" s="75"/>
      <c r="L36" s="25"/>
      <c r="M36" s="186" t="s">
        <v>161</v>
      </c>
      <c r="N36" s="141" t="s">
        <v>170</v>
      </c>
      <c r="O36" s="28" t="s">
        <v>124</v>
      </c>
      <c r="P36" s="170" t="s">
        <v>183</v>
      </c>
      <c r="Q36" s="237" t="s">
        <v>178</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216" t="s">
        <v>124</v>
      </c>
      <c r="E37" s="199" t="s">
        <v>99</v>
      </c>
      <c r="F37" s="172" t="s">
        <v>99</v>
      </c>
      <c r="G37" s="188" t="s">
        <v>99</v>
      </c>
      <c r="H37" s="172" t="s">
        <v>99</v>
      </c>
      <c r="I37" s="172" t="s">
        <v>124</v>
      </c>
      <c r="J37" s="39"/>
      <c r="K37" s="75"/>
      <c r="L37" s="39"/>
      <c r="M37" s="188" t="s">
        <v>99</v>
      </c>
      <c r="N37" s="141" t="s">
        <v>170</v>
      </c>
      <c r="O37" s="171" t="s">
        <v>184</v>
      </c>
      <c r="P37" s="201" t="s">
        <v>185</v>
      </c>
      <c r="Q37" s="271" t="s">
        <v>169</v>
      </c>
      <c r="R37" s="150"/>
      <c r="S37" s="150"/>
      <c r="AD37" s="1"/>
      <c r="AE37" s="1"/>
      <c r="AF37" s="1"/>
      <c r="AG37" s="1"/>
      <c r="AH37" s="1"/>
      <c r="AI37" s="1"/>
      <c r="AJ37" s="1"/>
      <c r="AK37" s="1"/>
      <c r="AL37" s="1"/>
      <c r="AM37" s="1"/>
      <c r="AN37" s="1"/>
      <c r="AO37" s="1"/>
      <c r="AP37" s="1"/>
      <c r="AQ37" s="1"/>
      <c r="AR37" s="1"/>
      <c r="AS37" s="1"/>
      <c r="AT37" s="1"/>
      <c r="AU37" s="1"/>
    </row>
    <row r="38" spans="1:47" ht="30" x14ac:dyDescent="0.25">
      <c r="A38" s="342"/>
      <c r="B38" s="343"/>
      <c r="C38" s="179" t="s">
        <v>71</v>
      </c>
      <c r="D38" s="216" t="s">
        <v>124</v>
      </c>
      <c r="E38" s="186" t="s">
        <v>174</v>
      </c>
      <c r="F38" s="220" t="s">
        <v>174</v>
      </c>
      <c r="G38" s="186" t="s">
        <v>174</v>
      </c>
      <c r="H38" s="220" t="s">
        <v>174</v>
      </c>
      <c r="I38" s="172" t="s">
        <v>124</v>
      </c>
      <c r="J38" s="26"/>
      <c r="K38" s="76"/>
      <c r="L38" s="26"/>
      <c r="M38" s="186" t="s">
        <v>174</v>
      </c>
      <c r="N38" s="141" t="s">
        <v>170</v>
      </c>
      <c r="O38" s="171" t="s">
        <v>275</v>
      </c>
      <c r="P38" s="198" t="s">
        <v>186</v>
      </c>
      <c r="Q38" s="271" t="s">
        <v>169</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6" t="s">
        <v>124</v>
      </c>
      <c r="E39" s="199" t="s">
        <v>99</v>
      </c>
      <c r="F39" s="172" t="s">
        <v>99</v>
      </c>
      <c r="G39" s="188" t="s">
        <v>99</v>
      </c>
      <c r="H39" s="172" t="s">
        <v>99</v>
      </c>
      <c r="I39" s="172" t="s">
        <v>124</v>
      </c>
      <c r="J39" s="39"/>
      <c r="K39" s="75"/>
      <c r="L39" s="39"/>
      <c r="M39" s="188" t="s">
        <v>99</v>
      </c>
      <c r="N39" s="3" t="s">
        <v>170</v>
      </c>
      <c r="O39" s="28" t="s">
        <v>200</v>
      </c>
      <c r="P39" s="202" t="s">
        <v>187</v>
      </c>
      <c r="Q39" s="271" t="s">
        <v>169</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6" t="s">
        <v>124</v>
      </c>
      <c r="E40" s="186" t="s">
        <v>161</v>
      </c>
      <c r="F40" s="220" t="s">
        <v>161</v>
      </c>
      <c r="G40" s="186" t="s">
        <v>161</v>
      </c>
      <c r="H40" s="220" t="s">
        <v>161</v>
      </c>
      <c r="I40" s="172" t="s">
        <v>124</v>
      </c>
      <c r="J40" s="27"/>
      <c r="K40" s="75"/>
      <c r="L40" s="27"/>
      <c r="M40" s="186" t="s">
        <v>161</v>
      </c>
      <c r="N40" s="3" t="s">
        <v>170</v>
      </c>
      <c r="O40" s="28" t="s">
        <v>124</v>
      </c>
      <c r="P40" s="170" t="s">
        <v>188</v>
      </c>
      <c r="Q40" s="237" t="s">
        <v>178</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7"/>
      <c r="E41" s="166"/>
      <c r="F41" s="166"/>
      <c r="G41" s="167"/>
      <c r="H41" s="166"/>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18.75" x14ac:dyDescent="0.25">
      <c r="A42" s="1"/>
      <c r="B42" s="1"/>
      <c r="C42" s="8"/>
      <c r="D42" s="6"/>
      <c r="E42" s="8"/>
      <c r="F42" s="8"/>
      <c r="G42" s="11"/>
      <c r="H42" s="8"/>
      <c r="I42" s="6"/>
      <c r="J42" s="8"/>
      <c r="L42" s="8"/>
      <c r="M42" s="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45" x14ac:dyDescent="0.25">
      <c r="A43" s="342" t="s">
        <v>3</v>
      </c>
      <c r="B43" s="343"/>
      <c r="C43" s="58" t="s">
        <v>4</v>
      </c>
      <c r="D43" s="216" t="s">
        <v>124</v>
      </c>
      <c r="E43" s="186" t="s">
        <v>174</v>
      </c>
      <c r="F43" s="172" t="s">
        <v>174</v>
      </c>
      <c r="G43" s="186" t="s">
        <v>174</v>
      </c>
      <c r="H43" s="172" t="s">
        <v>174</v>
      </c>
      <c r="I43" s="172" t="s">
        <v>124</v>
      </c>
      <c r="J43" s="144"/>
      <c r="K43" s="145"/>
      <c r="L43" s="144"/>
      <c r="M43" s="186" t="s">
        <v>174</v>
      </c>
      <c r="N43" s="3" t="s">
        <v>124</v>
      </c>
      <c r="O43" s="171" t="s">
        <v>223</v>
      </c>
      <c r="P43" s="195" t="s">
        <v>224</v>
      </c>
      <c r="Q43" s="194" t="s">
        <v>24</v>
      </c>
      <c r="R43"/>
      <c r="S43" s="150"/>
      <c r="AD43" s="1"/>
      <c r="AE43" s="1"/>
      <c r="AF43" s="1"/>
      <c r="AG43" s="1"/>
      <c r="AH43" s="1"/>
      <c r="AI43" s="1"/>
      <c r="AJ43" s="1"/>
      <c r="AK43" s="1"/>
      <c r="AL43" s="1"/>
      <c r="AM43" s="1"/>
      <c r="AN43" s="1"/>
      <c r="AO43" s="1"/>
      <c r="AP43" s="1"/>
      <c r="AQ43" s="1"/>
      <c r="AR43" s="1"/>
      <c r="AS43" s="1"/>
      <c r="AT43" s="1"/>
      <c r="AU43" s="1"/>
    </row>
    <row r="44" spans="1:47" ht="45" x14ac:dyDescent="0.25">
      <c r="A44" s="342"/>
      <c r="B44" s="343"/>
      <c r="C44" s="78" t="s">
        <v>10</v>
      </c>
      <c r="D44" s="216" t="s">
        <v>124</v>
      </c>
      <c r="E44" s="186" t="s">
        <v>192</v>
      </c>
      <c r="F44" s="172" t="s">
        <v>192</v>
      </c>
      <c r="G44" s="186" t="s">
        <v>192</v>
      </c>
      <c r="H44" s="172" t="s">
        <v>192</v>
      </c>
      <c r="I44" s="172" t="s">
        <v>124</v>
      </c>
      <c r="J44" s="144"/>
      <c r="K44" s="145"/>
      <c r="L44" s="144"/>
      <c r="M44" s="186" t="s">
        <v>192</v>
      </c>
      <c r="N44" s="3" t="s">
        <v>124</v>
      </c>
      <c r="O44" s="171" t="s">
        <v>227</v>
      </c>
      <c r="P44" s="195" t="s">
        <v>225</v>
      </c>
      <c r="Q44" s="194" t="s">
        <v>24</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C61</f>
        <v>Others Quota</v>
      </c>
      <c r="D45" s="216" t="s">
        <v>124</v>
      </c>
      <c r="E45" s="186" t="s">
        <v>161</v>
      </c>
      <c r="F45" s="173" t="s">
        <v>161</v>
      </c>
      <c r="G45" s="186" t="s">
        <v>161</v>
      </c>
      <c r="H45" s="173" t="s">
        <v>161</v>
      </c>
      <c r="I45" s="172" t="s">
        <v>124</v>
      </c>
      <c r="J45" s="144"/>
      <c r="K45" s="146"/>
      <c r="L45" s="144"/>
      <c r="M45" s="186" t="s">
        <v>161</v>
      </c>
      <c r="N45" s="3" t="s">
        <v>124</v>
      </c>
      <c r="O45" s="171" t="s">
        <v>124</v>
      </c>
      <c r="P45" s="195" t="s">
        <v>211</v>
      </c>
      <c r="Q45" s="194"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16" t="s">
        <v>124</v>
      </c>
      <c r="E46" s="186" t="s">
        <v>161</v>
      </c>
      <c r="F46" s="172" t="s">
        <v>161</v>
      </c>
      <c r="G46" s="186" t="s">
        <v>161</v>
      </c>
      <c r="H46" s="172" t="s">
        <v>161</v>
      </c>
      <c r="I46" s="172" t="s">
        <v>124</v>
      </c>
      <c r="J46" s="144"/>
      <c r="K46" s="146"/>
      <c r="L46" s="144"/>
      <c r="M46" s="186" t="s">
        <v>161</v>
      </c>
      <c r="N46" s="3" t="s">
        <v>124</v>
      </c>
      <c r="O46" s="171" t="s">
        <v>124</v>
      </c>
      <c r="P46" s="195" t="s">
        <v>211</v>
      </c>
      <c r="Q46" s="194" t="s">
        <v>178</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342"/>
      <c r="B47" s="343"/>
      <c r="C47" s="59" t="str">
        <f>C62</f>
        <v>Remove TAC</v>
      </c>
      <c r="D47" s="216" t="s">
        <v>124</v>
      </c>
      <c r="E47" s="186" t="s">
        <v>161</v>
      </c>
      <c r="F47" s="172" t="s">
        <v>161</v>
      </c>
      <c r="G47" s="186" t="s">
        <v>161</v>
      </c>
      <c r="H47" s="172" t="s">
        <v>161</v>
      </c>
      <c r="I47" s="172" t="s">
        <v>124</v>
      </c>
      <c r="J47" s="144"/>
      <c r="K47" s="145"/>
      <c r="L47" s="144"/>
      <c r="M47" s="186" t="s">
        <v>161</v>
      </c>
      <c r="N47" s="3" t="s">
        <v>124</v>
      </c>
      <c r="O47" s="171" t="s">
        <v>124</v>
      </c>
      <c r="P47" s="195" t="s">
        <v>211</v>
      </c>
      <c r="Q47" s="194" t="s">
        <v>178</v>
      </c>
      <c r="R47" s="150"/>
      <c r="S47" s="150"/>
      <c r="AD47" s="1"/>
      <c r="AE47" s="1"/>
      <c r="AF47" s="1"/>
      <c r="AG47" s="1"/>
      <c r="AH47" s="1"/>
      <c r="AI47" s="1"/>
      <c r="AJ47" s="1"/>
      <c r="AK47" s="1"/>
      <c r="AL47" s="1"/>
      <c r="AM47" s="1"/>
      <c r="AN47" s="1"/>
      <c r="AO47" s="1"/>
      <c r="AP47" s="1"/>
      <c r="AQ47" s="1"/>
      <c r="AR47" s="1"/>
      <c r="AS47" s="1"/>
      <c r="AT47" s="1"/>
      <c r="AU47" s="1"/>
    </row>
    <row r="48" spans="1:47" ht="30" x14ac:dyDescent="0.25">
      <c r="A48" s="342"/>
      <c r="B48" s="343"/>
      <c r="C48" s="278" t="s">
        <v>249</v>
      </c>
      <c r="D48" s="216" t="s">
        <v>124</v>
      </c>
      <c r="E48" s="186" t="s">
        <v>174</v>
      </c>
      <c r="F48" s="172" t="s">
        <v>174</v>
      </c>
      <c r="G48" s="186" t="s">
        <v>174</v>
      </c>
      <c r="H48" s="172" t="s">
        <v>174</v>
      </c>
      <c r="I48" s="172" t="s">
        <v>124</v>
      </c>
      <c r="J48" s="279"/>
      <c r="K48" s="280"/>
      <c r="L48" s="279"/>
      <c r="M48" s="186" t="s">
        <v>174</v>
      </c>
      <c r="N48" s="3" t="s">
        <v>124</v>
      </c>
      <c r="O48" s="171" t="s">
        <v>250</v>
      </c>
      <c r="P48" s="195" t="s">
        <v>277</v>
      </c>
      <c r="Q48" s="194" t="s">
        <v>276</v>
      </c>
      <c r="R48" s="150"/>
      <c r="S48" s="150"/>
      <c r="AD48" s="1"/>
      <c r="AE48" s="1"/>
      <c r="AF48" s="1"/>
      <c r="AG48" s="1"/>
      <c r="AH48" s="1"/>
      <c r="AI48" s="1"/>
      <c r="AJ48" s="1"/>
      <c r="AK48" s="1"/>
      <c r="AL48" s="1"/>
      <c r="AM48" s="1"/>
      <c r="AN48" s="1"/>
      <c r="AO48" s="1"/>
      <c r="AP48" s="1"/>
      <c r="AQ48" s="1"/>
      <c r="AR48" s="1"/>
      <c r="AS48" s="1"/>
      <c r="AT48" s="1"/>
      <c r="AU48" s="1"/>
    </row>
    <row r="49" spans="1:47" ht="28.5" customHeight="1" x14ac:dyDescent="0.25">
      <c r="A49" s="342"/>
      <c r="B49" s="343"/>
      <c r="C49" s="260" t="str">
        <f t="shared" ref="C49" si="9">C63</f>
        <v xml:space="preserve">Merge TAC regions </v>
      </c>
      <c r="D49" s="216" t="s">
        <v>124</v>
      </c>
      <c r="E49" s="185" t="s">
        <v>99</v>
      </c>
      <c r="F49" s="172" t="s">
        <v>99</v>
      </c>
      <c r="G49" s="185" t="s">
        <v>99</v>
      </c>
      <c r="H49" s="172" t="s">
        <v>99</v>
      </c>
      <c r="I49" s="172" t="s">
        <v>124</v>
      </c>
      <c r="J49" s="279"/>
      <c r="K49" s="280"/>
      <c r="L49" s="279"/>
      <c r="M49" s="185" t="s">
        <v>99</v>
      </c>
      <c r="N49" s="3" t="s">
        <v>124</v>
      </c>
      <c r="O49" s="171" t="s">
        <v>278</v>
      </c>
      <c r="P49" s="281" t="s">
        <v>248</v>
      </c>
      <c r="Q49" s="194" t="s">
        <v>237</v>
      </c>
      <c r="R49" s="150"/>
      <c r="S49" s="150"/>
      <c r="AD49" s="1"/>
      <c r="AE49" s="1"/>
      <c r="AF49" s="1"/>
      <c r="AG49" s="1"/>
      <c r="AH49" s="1"/>
      <c r="AI49" s="1"/>
      <c r="AJ49" s="1"/>
      <c r="AK49" s="1"/>
      <c r="AL49" s="1"/>
      <c r="AM49" s="1"/>
      <c r="AN49" s="1"/>
      <c r="AO49" s="1"/>
      <c r="AP49" s="1"/>
      <c r="AQ49" s="1"/>
      <c r="AR49" s="1"/>
      <c r="AS49" s="1"/>
      <c r="AT49" s="1"/>
      <c r="AU49" s="1"/>
    </row>
    <row r="50" spans="1:47" ht="21" customHeight="1" x14ac:dyDescent="0.25">
      <c r="A50" s="1"/>
      <c r="B50" s="1"/>
      <c r="C50" s="1"/>
      <c r="D50" s="6"/>
      <c r="E50" s="1"/>
      <c r="F50" s="1"/>
      <c r="G50" s="116"/>
      <c r="H50" s="1"/>
      <c r="I50" s="6"/>
      <c r="J50" s="1"/>
      <c r="K50" s="6"/>
      <c r="L50" s="1"/>
      <c r="M50" s="1"/>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34.5" customHeight="1" x14ac:dyDescent="0.25">
      <c r="A51" s="1"/>
      <c r="B51" s="1"/>
      <c r="C51" s="74" t="s">
        <v>38</v>
      </c>
      <c r="D51" s="7"/>
      <c r="E51" s="36"/>
      <c r="F51" s="36"/>
      <c r="G51" s="115"/>
      <c r="H51" s="36"/>
      <c r="I51" s="7"/>
      <c r="J51" s="36"/>
      <c r="L51" s="36"/>
      <c r="M51" s="36"/>
      <c r="N51" s="5"/>
      <c r="O51" s="5"/>
      <c r="P51" s="5"/>
      <c r="Q51" s="208"/>
      <c r="R51" s="150"/>
      <c r="S51" s="150"/>
      <c r="AD51" s="1"/>
      <c r="AE51" s="1"/>
      <c r="AF51" s="1"/>
      <c r="AG51" s="1"/>
      <c r="AH51" s="1"/>
      <c r="AI51" s="1"/>
      <c r="AJ51" s="1"/>
      <c r="AK51" s="1"/>
      <c r="AL51" s="1"/>
      <c r="AM51" s="1"/>
      <c r="AN51" s="1"/>
      <c r="AO51" s="1"/>
      <c r="AP51" s="1"/>
      <c r="AQ51" s="1"/>
      <c r="AR51" s="1"/>
      <c r="AS51" s="1"/>
      <c r="AT51" s="1"/>
      <c r="AU51" s="1"/>
    </row>
    <row r="52" spans="1:47" ht="30" x14ac:dyDescent="0.25">
      <c r="A52" s="342" t="s">
        <v>2</v>
      </c>
      <c r="B52" s="343"/>
      <c r="C52" s="56" t="s">
        <v>14</v>
      </c>
      <c r="D52" s="216" t="s">
        <v>124</v>
      </c>
      <c r="E52" s="189" t="s">
        <v>161</v>
      </c>
      <c r="F52" s="172" t="s">
        <v>161</v>
      </c>
      <c r="G52" s="189" t="s">
        <v>161</v>
      </c>
      <c r="H52" s="172" t="s">
        <v>161</v>
      </c>
      <c r="I52" s="172" t="s">
        <v>124</v>
      </c>
      <c r="J52" s="143"/>
      <c r="K52" s="145"/>
      <c r="L52" s="143"/>
      <c r="M52" s="186" t="s">
        <v>161</v>
      </c>
      <c r="N52" s="3" t="s">
        <v>124</v>
      </c>
      <c r="O52" s="3" t="s">
        <v>124</v>
      </c>
      <c r="P52" s="195" t="s">
        <v>189</v>
      </c>
      <c r="Q52" s="255" t="s">
        <v>178</v>
      </c>
      <c r="R52" s="150"/>
      <c r="S52" s="150"/>
      <c r="AD52" s="1"/>
      <c r="AE52" s="1"/>
      <c r="AF52" s="1"/>
      <c r="AG52" s="1"/>
      <c r="AH52" s="1"/>
      <c r="AI52" s="1"/>
      <c r="AJ52" s="1"/>
      <c r="AK52" s="1"/>
      <c r="AL52" s="1"/>
      <c r="AM52" s="1"/>
      <c r="AN52" s="1"/>
      <c r="AO52" s="1"/>
      <c r="AP52" s="1"/>
      <c r="AQ52" s="1"/>
      <c r="AR52" s="1"/>
      <c r="AS52" s="1"/>
      <c r="AT52" s="1"/>
      <c r="AU52" s="1"/>
    </row>
    <row r="53" spans="1:47" s="1" customFormat="1" ht="21" x14ac:dyDescent="0.25">
      <c r="A53" s="342"/>
      <c r="B53" s="343"/>
      <c r="C53" s="62" t="s">
        <v>30</v>
      </c>
      <c r="D53" s="216" t="s">
        <v>124</v>
      </c>
      <c r="E53" s="185" t="s">
        <v>174</v>
      </c>
      <c r="F53" s="173" t="s">
        <v>174</v>
      </c>
      <c r="G53" s="185" t="s">
        <v>174</v>
      </c>
      <c r="H53" s="173" t="s">
        <v>174</v>
      </c>
      <c r="I53" s="172" t="s">
        <v>124</v>
      </c>
      <c r="J53" s="143"/>
      <c r="K53" s="146"/>
      <c r="L53" s="143"/>
      <c r="M53" s="189" t="s">
        <v>174</v>
      </c>
      <c r="N53" s="3" t="s">
        <v>124</v>
      </c>
      <c r="O53" s="141" t="s">
        <v>179</v>
      </c>
      <c r="P53" s="282" t="s">
        <v>194</v>
      </c>
      <c r="Q53" s="255" t="s">
        <v>24</v>
      </c>
      <c r="R53" s="150"/>
      <c r="S53" s="150"/>
    </row>
    <row r="54" spans="1:47" s="1" customFormat="1" ht="21" x14ac:dyDescent="0.35">
      <c r="A54" s="342"/>
      <c r="B54" s="343"/>
      <c r="C54" s="176" t="s">
        <v>31</v>
      </c>
      <c r="D54" s="216" t="s">
        <v>124</v>
      </c>
      <c r="E54" s="189" t="s">
        <v>174</v>
      </c>
      <c r="F54" s="174" t="s">
        <v>174</v>
      </c>
      <c r="G54" s="189" t="s">
        <v>174</v>
      </c>
      <c r="H54" s="174" t="s">
        <v>174</v>
      </c>
      <c r="I54" s="172" t="s">
        <v>124</v>
      </c>
      <c r="J54" s="143"/>
      <c r="K54" s="177"/>
      <c r="L54" s="143"/>
      <c r="M54" s="189" t="s">
        <v>174</v>
      </c>
      <c r="N54" s="3" t="s">
        <v>124</v>
      </c>
      <c r="O54" s="3" t="s">
        <v>263</v>
      </c>
      <c r="P54" s="283" t="s">
        <v>226</v>
      </c>
      <c r="Q54" s="255" t="s">
        <v>24</v>
      </c>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s="1" customFormat="1" ht="21" customHeight="1" x14ac:dyDescent="0.35">
      <c r="A56" s="342"/>
      <c r="B56" s="343"/>
      <c r="C56" s="175"/>
      <c r="D56" s="185"/>
      <c r="E56" s="185"/>
      <c r="F56" s="185"/>
      <c r="G56" s="185"/>
      <c r="H56" s="185"/>
      <c r="I56" s="185"/>
      <c r="J56" s="39"/>
      <c r="K56" s="196"/>
      <c r="L56" s="39"/>
      <c r="M56" s="39"/>
      <c r="N56" s="197"/>
      <c r="O56" s="197"/>
      <c r="P56" s="148"/>
      <c r="Q56" s="147"/>
      <c r="R56" s="150"/>
      <c r="S56" s="150"/>
    </row>
    <row r="57" spans="1:47" ht="21.75" thickBot="1" x14ac:dyDescent="0.3">
      <c r="A57" s="1"/>
      <c r="B57" s="1"/>
      <c r="C57" s="4"/>
      <c r="D57" s="4"/>
      <c r="E57" s="4"/>
      <c r="F57" s="6"/>
      <c r="G57" s="15"/>
      <c r="H57" s="4"/>
      <c r="I57" s="6"/>
      <c r="J57" s="4"/>
      <c r="K57" s="15"/>
      <c r="L57" s="4"/>
      <c r="M57" s="4"/>
      <c r="N57" s="5"/>
      <c r="O57" s="5"/>
      <c r="P57" s="15"/>
      <c r="R57" s="150"/>
      <c r="S57" s="150"/>
      <c r="AD57" s="1"/>
      <c r="AE57" s="1"/>
      <c r="AF57" s="1"/>
      <c r="AG57" s="1"/>
      <c r="AH57" s="1"/>
      <c r="AI57" s="1"/>
      <c r="AJ57" s="1"/>
      <c r="AK57" s="1"/>
      <c r="AL57" s="1"/>
      <c r="AM57" s="1"/>
      <c r="AN57" s="1"/>
      <c r="AO57" s="1"/>
      <c r="AP57" s="1"/>
      <c r="AQ57" s="1"/>
      <c r="AR57" s="1"/>
      <c r="AS57" s="1"/>
      <c r="AT57" s="1"/>
      <c r="AU57" s="1"/>
    </row>
    <row r="58" spans="1:47" ht="193.5" customHeight="1" thickBot="1" x14ac:dyDescent="0.3">
      <c r="A58" s="344" t="s">
        <v>78</v>
      </c>
      <c r="B58" s="345"/>
      <c r="C58" s="345"/>
      <c r="D58" s="346" t="s">
        <v>306</v>
      </c>
      <c r="E58" s="345"/>
      <c r="F58" s="345"/>
      <c r="G58" s="345"/>
      <c r="H58" s="345"/>
      <c r="I58" s="347"/>
      <c r="J58" s="117"/>
      <c r="K58" s="105"/>
      <c r="L58" s="223"/>
      <c r="M58" s="231"/>
      <c r="N58" s="31"/>
      <c r="O58" s="31"/>
      <c r="P58" s="31"/>
      <c r="Q58" s="31"/>
      <c r="R58" s="334"/>
      <c r="S58" s="334"/>
      <c r="AD58" s="1"/>
      <c r="AE58" s="1"/>
      <c r="AF58" s="1"/>
      <c r="AG58" s="1"/>
      <c r="AH58" s="1"/>
      <c r="AI58" s="1"/>
      <c r="AJ58" s="1"/>
      <c r="AK58" s="1"/>
      <c r="AL58" s="1"/>
      <c r="AM58" s="1"/>
      <c r="AN58" s="1"/>
      <c r="AO58" s="1"/>
      <c r="AP58" s="1"/>
      <c r="AQ58" s="1"/>
      <c r="AR58" s="1"/>
      <c r="AS58" s="1"/>
      <c r="AT58" s="1"/>
      <c r="AU58" s="1"/>
    </row>
    <row r="59" spans="1:47" ht="23.25" hidden="1" x14ac:dyDescent="0.35">
      <c r="A59" s="18"/>
      <c r="B59" s="19"/>
      <c r="C59" s="6"/>
      <c r="D59" s="6"/>
      <c r="E59" s="6"/>
      <c r="F59" s="5"/>
      <c r="G59" s="114"/>
      <c r="H59" s="6"/>
      <c r="I59" s="5"/>
      <c r="J59" s="6"/>
      <c r="K59" s="5"/>
      <c r="L59" s="6"/>
      <c r="M59" s="6"/>
      <c r="N59" s="5"/>
      <c r="O59" s="5"/>
      <c r="P59" s="5"/>
      <c r="R59" s="150"/>
      <c r="S59" s="150"/>
      <c r="AD59" s="1"/>
      <c r="AE59" s="1"/>
      <c r="AF59" s="1"/>
      <c r="AG59" s="1"/>
      <c r="AH59" s="1"/>
      <c r="AI59" s="1"/>
      <c r="AJ59" s="1"/>
      <c r="AK59" s="1"/>
      <c r="AL59" s="1"/>
      <c r="AM59" s="1"/>
      <c r="AN59" s="1"/>
      <c r="AO59" s="1"/>
      <c r="AP59" s="1"/>
      <c r="AQ59" s="1"/>
      <c r="AR59" s="1"/>
      <c r="AS59" s="1"/>
      <c r="AT59" s="1"/>
      <c r="AU59" s="1"/>
    </row>
    <row r="60" spans="1:47" ht="21" hidden="1" x14ac:dyDescent="0.25">
      <c r="A60" s="1"/>
      <c r="B60" s="1"/>
      <c r="C60" s="16"/>
      <c r="D60" s="69" t="s">
        <v>39</v>
      </c>
      <c r="E60" s="16"/>
      <c r="F60" s="7"/>
      <c r="G60" s="115"/>
      <c r="H60" s="16"/>
      <c r="I60" s="7"/>
      <c r="J60" s="16"/>
      <c r="L60" s="16"/>
      <c r="M60" s="16"/>
      <c r="N60" s="5"/>
      <c r="O60" s="5"/>
      <c r="P60" s="1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t="s">
        <v>32</v>
      </c>
      <c r="B61" s="336"/>
      <c r="C61" s="41" t="s">
        <v>11</v>
      </c>
      <c r="D61" s="13" t="s">
        <v>55</v>
      </c>
      <c r="E61" s="13" t="s">
        <v>55</v>
      </c>
      <c r="F61" s="138" t="s">
        <v>55</v>
      </c>
      <c r="G61" s="42"/>
      <c r="H61" s="138" t="s">
        <v>55</v>
      </c>
      <c r="I61" s="44"/>
      <c r="J61" s="13"/>
      <c r="K61" s="75"/>
      <c r="L61" s="13"/>
      <c r="M61" s="13"/>
      <c r="N61" s="14"/>
      <c r="O61" s="29"/>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thickBot="1" x14ac:dyDescent="0.3">
      <c r="A62" s="335"/>
      <c r="B62" s="336"/>
      <c r="C62" s="58" t="s">
        <v>5</v>
      </c>
      <c r="D62" s="37"/>
      <c r="E62" s="37"/>
      <c r="F62" s="73"/>
      <c r="G62" s="43"/>
      <c r="H62" s="138"/>
      <c r="I62" s="112"/>
      <c r="J62" s="37"/>
      <c r="K62" s="76"/>
      <c r="L62" s="37"/>
      <c r="M62" s="37"/>
      <c r="N62" s="20"/>
      <c r="O62" s="30"/>
      <c r="P62" s="2"/>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25">
      <c r="A63" s="335"/>
      <c r="B63" s="336"/>
      <c r="C63" s="58" t="s">
        <v>6</v>
      </c>
      <c r="D63" s="12"/>
      <c r="E63" s="12"/>
      <c r="F63" s="138"/>
      <c r="G63" s="42"/>
      <c r="H63" s="138"/>
      <c r="I63" s="113"/>
      <c r="J63" s="12"/>
      <c r="K63" s="75"/>
      <c r="L63" s="12"/>
      <c r="M63" s="12"/>
      <c r="N63" s="14"/>
      <c r="O63" s="29"/>
      <c r="P63" s="17"/>
      <c r="Q63" s="66"/>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41" t="s">
        <v>16</v>
      </c>
      <c r="D64" s="38"/>
      <c r="E64" s="38"/>
      <c r="F64" s="138"/>
      <c r="G64" s="43"/>
      <c r="H64" s="138"/>
      <c r="I64" s="44"/>
      <c r="J64" s="38"/>
      <c r="K64" s="75"/>
      <c r="L64" s="38"/>
      <c r="M64" s="38"/>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60" t="s">
        <v>15</v>
      </c>
      <c r="D65" s="23"/>
      <c r="E65" s="23"/>
      <c r="F65" s="138"/>
      <c r="G65" s="42"/>
      <c r="H65" s="138"/>
      <c r="I65" s="44"/>
      <c r="J65" s="23"/>
      <c r="K65" s="75"/>
      <c r="L65" s="23"/>
      <c r="M65" s="23"/>
      <c r="N65" s="14"/>
      <c r="O65" s="14"/>
      <c r="P65" s="149"/>
      <c r="Q65" s="147"/>
      <c r="R65" s="150"/>
      <c r="S65" s="150"/>
      <c r="AD65" s="1"/>
      <c r="AE65" s="1"/>
      <c r="AF65" s="1"/>
      <c r="AG65" s="1"/>
      <c r="AH65" s="1"/>
      <c r="AI65" s="1"/>
      <c r="AJ65" s="1"/>
      <c r="AK65" s="1"/>
      <c r="AL65" s="1"/>
      <c r="AM65" s="1"/>
      <c r="AN65" s="1"/>
      <c r="AO65" s="1"/>
      <c r="AP65" s="1"/>
      <c r="AQ65" s="1"/>
      <c r="AR65" s="1"/>
      <c r="AS65" s="1"/>
      <c r="AT65" s="1"/>
      <c r="AU65" s="1"/>
    </row>
    <row r="66" spans="1:47" ht="21" hidden="1" customHeight="1" x14ac:dyDescent="0.3">
      <c r="A66" s="335"/>
      <c r="B66" s="336"/>
      <c r="C66" s="57"/>
      <c r="D66" s="24"/>
      <c r="E66" s="24"/>
      <c r="F66" s="73"/>
      <c r="G66" s="42"/>
      <c r="H66" s="138"/>
      <c r="I66" s="44"/>
      <c r="J66" s="24"/>
      <c r="K66" s="76"/>
      <c r="L66" s="24"/>
      <c r="M66" s="24"/>
      <c r="N66" s="14"/>
      <c r="O66" s="29"/>
      <c r="P66" s="149"/>
      <c r="Q66" s="147"/>
      <c r="R66" s="150"/>
      <c r="S66" s="150"/>
      <c r="AD66" s="1"/>
      <c r="AE66" s="1"/>
      <c r="AF66" s="1"/>
      <c r="AG66" s="1"/>
      <c r="AH66" s="1"/>
      <c r="AI66" s="1"/>
      <c r="AJ66" s="1"/>
      <c r="AK66" s="1"/>
      <c r="AL66" s="1"/>
      <c r="AM66" s="1"/>
      <c r="AN66" s="1"/>
      <c r="AO66" s="1"/>
      <c r="AP66" s="1"/>
      <c r="AQ66" s="1"/>
      <c r="AR66" s="1"/>
      <c r="AS66" s="1"/>
      <c r="AT66" s="1"/>
      <c r="AU66" s="1"/>
    </row>
    <row r="67" spans="1:47" ht="21.75" hidden="1" thickBot="1" x14ac:dyDescent="0.3">
      <c r="A67" s="21"/>
      <c r="B67" s="21"/>
      <c r="C67" s="22"/>
      <c r="D67" s="6"/>
      <c r="E67" s="6"/>
      <c r="F67" s="6"/>
      <c r="G67" s="22"/>
      <c r="H67" s="22"/>
      <c r="I67" s="22"/>
      <c r="J67" s="22"/>
      <c r="K67" s="22"/>
      <c r="L67" s="22"/>
      <c r="M67" s="6"/>
      <c r="N67" s="15"/>
      <c r="O67" s="15"/>
      <c r="P67" s="142" t="s">
        <v>56</v>
      </c>
      <c r="R67" s="150"/>
      <c r="S67" s="150"/>
      <c r="AD67" s="1"/>
      <c r="AE67" s="1"/>
      <c r="AF67" s="1"/>
      <c r="AG67" s="1"/>
      <c r="AH67" s="1"/>
      <c r="AI67" s="1"/>
      <c r="AJ67" s="1"/>
      <c r="AK67" s="1"/>
      <c r="AL67" s="1"/>
      <c r="AM67" s="1"/>
      <c r="AN67" s="1"/>
      <c r="AO67" s="1"/>
      <c r="AP67" s="1"/>
      <c r="AQ67" s="1"/>
      <c r="AR67" s="1"/>
      <c r="AS67" s="1"/>
      <c r="AT67" s="1"/>
      <c r="AU67" s="1"/>
    </row>
    <row r="68" spans="1:47" ht="60" hidden="1" customHeight="1" x14ac:dyDescent="0.35">
      <c r="A68" s="344" t="s">
        <v>29</v>
      </c>
      <c r="B68" s="345"/>
      <c r="C68" s="345"/>
      <c r="D68" s="117" t="s">
        <v>57</v>
      </c>
      <c r="E68" s="117"/>
      <c r="F68" s="105"/>
      <c r="G68" s="107"/>
      <c r="H68" s="223"/>
      <c r="I68" s="106"/>
      <c r="J68" s="117"/>
      <c r="K68" s="105"/>
      <c r="L68" s="223"/>
      <c r="M68" s="231"/>
      <c r="N68" s="32"/>
      <c r="O68" s="31"/>
      <c r="P68" s="31"/>
      <c r="Q68" s="31"/>
      <c r="R68" s="150"/>
      <c r="S68" s="150"/>
      <c r="AD68" s="1"/>
      <c r="AE68" s="1"/>
      <c r="AF68" s="1"/>
      <c r="AG68" s="1"/>
      <c r="AH68" s="1"/>
      <c r="AI68" s="1"/>
      <c r="AJ68" s="1"/>
      <c r="AK68" s="1"/>
      <c r="AL68" s="1"/>
      <c r="AM68" s="1"/>
      <c r="AN68" s="1"/>
      <c r="AO68" s="1"/>
      <c r="AP68" s="1"/>
      <c r="AQ68" s="1"/>
      <c r="AR68" s="1"/>
      <c r="AS68" s="1"/>
      <c r="AT68" s="1"/>
      <c r="AU68" s="1"/>
    </row>
    <row r="69" spans="1:47" s="1" customFormat="1" x14ac:dyDescent="0.25">
      <c r="R69" s="150"/>
      <c r="S69" s="150"/>
    </row>
    <row r="70" spans="1:47" s="1" customFormat="1" ht="23.25" x14ac:dyDescent="0.35">
      <c r="A70" s="209" t="s">
        <v>20</v>
      </c>
      <c r="B70" s="210"/>
    </row>
    <row r="71" spans="1:47" s="1" customFormat="1" ht="21" x14ac:dyDescent="0.35">
      <c r="A71" s="211"/>
      <c r="B71" s="210" t="s">
        <v>21</v>
      </c>
    </row>
    <row r="72" spans="1:47" s="1" customFormat="1" ht="21" x14ac:dyDescent="0.35">
      <c r="A72" s="211"/>
      <c r="B72" s="210" t="s">
        <v>22</v>
      </c>
    </row>
    <row r="73" spans="1:47" s="1" customFormat="1" ht="21" x14ac:dyDescent="0.35">
      <c r="A73" s="211"/>
      <c r="B73" s="210" t="s">
        <v>23</v>
      </c>
    </row>
    <row r="74" spans="1:47" s="1" customFormat="1" ht="21" x14ac:dyDescent="0.35">
      <c r="A74" s="211"/>
      <c r="B74" s="210" t="s">
        <v>24</v>
      </c>
    </row>
    <row r="75" spans="1:47" s="1" customFormat="1" ht="21" x14ac:dyDescent="0.35">
      <c r="A75" s="211"/>
      <c r="B75" s="210" t="s">
        <v>25</v>
      </c>
    </row>
    <row r="76" spans="1:47" s="1" customFormat="1" ht="21" x14ac:dyDescent="0.35">
      <c r="A76" s="211"/>
      <c r="B76" s="210" t="s">
        <v>26</v>
      </c>
    </row>
    <row r="77" spans="1:47" s="1" customFormat="1" ht="21" x14ac:dyDescent="0.35">
      <c r="A77" s="211"/>
      <c r="B77" s="210" t="s">
        <v>27</v>
      </c>
    </row>
    <row r="78" spans="1:47" s="1" customFormat="1" ht="21" x14ac:dyDescent="0.35">
      <c r="A78" s="211"/>
      <c r="B78" s="210" t="s">
        <v>24</v>
      </c>
    </row>
    <row r="79" spans="1:47" s="1" customFormat="1" ht="21" x14ac:dyDescent="0.35">
      <c r="A79" s="211"/>
      <c r="B79" s="210" t="s">
        <v>25</v>
      </c>
    </row>
    <row r="80" spans="1:47" s="1" customFormat="1" ht="21" x14ac:dyDescent="0.35">
      <c r="A80" s="211"/>
      <c r="B80" s="210" t="s">
        <v>26</v>
      </c>
    </row>
    <row r="81" spans="1:2" s="1" customFormat="1" ht="21" x14ac:dyDescent="0.35">
      <c r="A81" s="211"/>
      <c r="B81" s="210" t="s">
        <v>27</v>
      </c>
    </row>
    <row r="82" spans="1:2" s="1" customFormat="1" ht="21" x14ac:dyDescent="0.35">
      <c r="B82" s="72"/>
    </row>
  </sheetData>
  <mergeCells count="29">
    <mergeCell ref="A68:C68"/>
    <mergeCell ref="A43:B49"/>
    <mergeCell ref="A52:B56"/>
    <mergeCell ref="A58:C58"/>
    <mergeCell ref="D58:I58"/>
    <mergeCell ref="R58:S58"/>
    <mergeCell ref="A61:B66"/>
    <mergeCell ref="A29:B29"/>
    <mergeCell ref="R30:S30"/>
    <mergeCell ref="A31:B33"/>
    <mergeCell ref="R32:S32"/>
    <mergeCell ref="R35:S35"/>
    <mergeCell ref="A36:B40"/>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8" scale="11"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AU81"/>
  <sheetViews>
    <sheetView zoomScale="60" zoomScaleNormal="60" workbookViewId="0">
      <pane xSplit="2" ySplit="2" topLeftCell="C18" activePane="bottomRight" state="frozen"/>
      <selection pane="topRight" activeCell="C1" sqref="C1"/>
      <selection pane="bottomLeft" activeCell="A3" sqref="A3"/>
      <selection pane="bottomRight" activeCell="C29" sqref="C29"/>
    </sheetView>
  </sheetViews>
  <sheetFormatPr defaultColWidth="35.75" defaultRowHeight="15.75" x14ac:dyDescent="0.25"/>
  <cols>
    <col min="1" max="1" width="35.25" customWidth="1"/>
    <col min="2" max="2" width="49.875" bestFit="1" customWidth="1"/>
    <col min="3" max="3" width="59.375" customWidth="1"/>
    <col min="4" max="4" width="27.375" customWidth="1"/>
    <col min="5" max="5" width="24.375" customWidth="1"/>
    <col min="6"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109</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212">
        <v>5046</v>
      </c>
      <c r="D4" s="323"/>
      <c r="E4" s="323"/>
      <c r="F4" s="323"/>
      <c r="G4" s="323"/>
      <c r="H4" s="323"/>
      <c r="I4" s="323"/>
      <c r="J4" s="323"/>
      <c r="K4" s="323"/>
      <c r="L4" s="323"/>
      <c r="M4" s="323"/>
    </row>
    <row r="5" spans="1:29" s="1" customFormat="1" ht="26.25" x14ac:dyDescent="0.25">
      <c r="A5" s="333" t="s">
        <v>346</v>
      </c>
      <c r="B5" s="333"/>
      <c r="C5" s="212">
        <f>C4*1</f>
        <v>5046</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I7" si="0">(E8/$C$4)*100</f>
        <v>71.066191042409827</v>
      </c>
      <c r="F7" s="100">
        <f t="shared" si="0"/>
        <v>0.27744748315497425</v>
      </c>
      <c r="G7" s="87">
        <f>(G8/$C$4)*100</f>
        <v>0</v>
      </c>
      <c r="H7" s="100">
        <f>(H8/$C$4)*100</f>
        <v>18.07372175980975</v>
      </c>
      <c r="I7" s="87">
        <f t="shared" si="0"/>
        <v>3.1113753468093539</v>
      </c>
      <c r="J7" s="90">
        <v>16.899999999999999</v>
      </c>
      <c r="K7" s="90">
        <v>79.599999999999994</v>
      </c>
      <c r="L7" s="90">
        <v>3.5</v>
      </c>
      <c r="M7" s="87">
        <f t="shared" ref="M7" si="1">(M8/$C$4)*100</f>
        <v>0.99088386841062226</v>
      </c>
      <c r="N7" s="71"/>
    </row>
    <row r="8" spans="1:29" s="1" customFormat="1" ht="26.25" customHeight="1" x14ac:dyDescent="0.25">
      <c r="A8" s="128"/>
      <c r="B8" s="123" t="s">
        <v>339</v>
      </c>
      <c r="C8" s="73"/>
      <c r="D8" s="50">
        <v>0</v>
      </c>
      <c r="E8" s="50">
        <v>3586</v>
      </c>
      <c r="F8" s="50">
        <v>14</v>
      </c>
      <c r="G8" s="50">
        <v>0</v>
      </c>
      <c r="H8" s="50">
        <v>912</v>
      </c>
      <c r="I8" s="50">
        <v>157</v>
      </c>
      <c r="J8" s="91">
        <f>($H$8/100)*J7</f>
        <v>154.12799999999999</v>
      </c>
      <c r="K8" s="91">
        <f>($H$8/100)*K7</f>
        <v>725.95199999999988</v>
      </c>
      <c r="L8" s="91">
        <f>($H$8/100)*L7</f>
        <v>31.919999999999998</v>
      </c>
      <c r="M8" s="50">
        <v>50</v>
      </c>
      <c r="N8" s="94"/>
    </row>
    <row r="9" spans="1:29" s="1" customFormat="1" ht="26.25" customHeight="1" x14ac:dyDescent="0.25">
      <c r="A9" s="124" t="s">
        <v>48</v>
      </c>
      <c r="B9" s="122" t="s">
        <v>47</v>
      </c>
      <c r="C9" s="73"/>
      <c r="D9" s="87">
        <v>0</v>
      </c>
      <c r="E9" s="87">
        <v>3966.78</v>
      </c>
      <c r="F9" s="87">
        <v>14.46</v>
      </c>
      <c r="G9" s="87">
        <v>0</v>
      </c>
      <c r="H9" s="87">
        <v>979.25400000000002</v>
      </c>
      <c r="I9" s="87">
        <v>189.77199999999999</v>
      </c>
      <c r="J9" s="91"/>
      <c r="K9" s="91"/>
      <c r="L9" s="91"/>
      <c r="M9" s="87">
        <v>54.445</v>
      </c>
      <c r="N9" s="139">
        <f>SUM(D9:I9)</f>
        <v>5150.2660000000005</v>
      </c>
    </row>
    <row r="10" spans="1:29" s="1" customFormat="1" ht="26.25" customHeight="1" x14ac:dyDescent="0.25">
      <c r="A10" s="128"/>
      <c r="B10" s="123" t="s">
        <v>340</v>
      </c>
      <c r="C10" s="73"/>
      <c r="D10" s="87">
        <f>($C$5/100)*D7</f>
        <v>0</v>
      </c>
      <c r="E10" s="87">
        <f>($C$5/100)*E7</f>
        <v>3586</v>
      </c>
      <c r="F10" s="87">
        <f t="shared" ref="F10:I10" si="2">($C$5/100)*F7</f>
        <v>14.000000000000002</v>
      </c>
      <c r="G10" s="87">
        <f>($C$5/100)*G7</f>
        <v>0</v>
      </c>
      <c r="H10" s="87">
        <f>($C$5/100)*H7</f>
        <v>912</v>
      </c>
      <c r="I10" s="87">
        <f t="shared" si="2"/>
        <v>157</v>
      </c>
      <c r="J10" s="91">
        <f>($H$10/100)*J7</f>
        <v>154.12799999999999</v>
      </c>
      <c r="K10" s="91">
        <f>($H$10/100)*K7</f>
        <v>725.95199999999988</v>
      </c>
      <c r="L10" s="91">
        <f>($H$10/100)*L7</f>
        <v>31.919999999999998</v>
      </c>
      <c r="M10" s="87">
        <f t="shared" ref="M10" si="3">($C$5/100)*M7</f>
        <v>50</v>
      </c>
      <c r="N10" s="94"/>
    </row>
    <row r="11" spans="1:29" s="1" customFormat="1" ht="26.25" customHeight="1" x14ac:dyDescent="0.25">
      <c r="A11" s="124" t="s">
        <v>49</v>
      </c>
      <c r="B11" s="122" t="s">
        <v>341</v>
      </c>
      <c r="C11" s="73"/>
      <c r="D11" s="50">
        <v>0</v>
      </c>
      <c r="E11" s="87">
        <v>1085.28</v>
      </c>
      <c r="F11" s="65">
        <v>2.4</v>
      </c>
      <c r="G11" s="51">
        <v>0</v>
      </c>
      <c r="H11" s="87">
        <v>281.64</v>
      </c>
      <c r="I11" s="87">
        <v>166.2</v>
      </c>
      <c r="J11" s="90">
        <v>5</v>
      </c>
      <c r="K11" s="93">
        <v>5026</v>
      </c>
      <c r="L11" s="90">
        <v>2</v>
      </c>
      <c r="M11" s="87">
        <v>0</v>
      </c>
      <c r="N11" s="94" t="s">
        <v>97</v>
      </c>
    </row>
    <row r="12" spans="1:29" s="1" customFormat="1" ht="26.25" customHeight="1" x14ac:dyDescent="0.25">
      <c r="A12" s="124"/>
      <c r="B12" s="122" t="s">
        <v>342</v>
      </c>
      <c r="C12" s="73"/>
      <c r="D12" s="50">
        <v>0</v>
      </c>
      <c r="E12" s="87">
        <v>489.62</v>
      </c>
      <c r="F12" s="65">
        <v>54.45</v>
      </c>
      <c r="G12" s="51">
        <v>0</v>
      </c>
      <c r="H12" s="87">
        <v>1.94</v>
      </c>
      <c r="I12" s="87">
        <v>696.26</v>
      </c>
      <c r="J12" s="90"/>
      <c r="K12" s="93"/>
      <c r="L12" s="90"/>
      <c r="M12" s="87">
        <v>0</v>
      </c>
      <c r="N12" s="94"/>
    </row>
    <row r="13" spans="1:29" s="1" customFormat="1" ht="26.25" customHeight="1" x14ac:dyDescent="0.25">
      <c r="B13" s="122" t="s">
        <v>343</v>
      </c>
      <c r="C13" s="73"/>
      <c r="D13" s="140">
        <v>0</v>
      </c>
      <c r="E13" s="140">
        <f t="shared" ref="E13:I13" si="4">E12/E14</f>
        <v>0.3108895802908121</v>
      </c>
      <c r="F13" s="140">
        <f t="shared" si="4"/>
        <v>0.95778364116094994</v>
      </c>
      <c r="G13" s="140">
        <v>0</v>
      </c>
      <c r="H13" s="140">
        <f t="shared" si="4"/>
        <v>6.8411030397066089E-3</v>
      </c>
      <c r="I13" s="140">
        <f t="shared" si="4"/>
        <v>0.80729541080166034</v>
      </c>
      <c r="J13" s="90">
        <v>30.61</v>
      </c>
      <c r="K13" s="93">
        <v>33.07</v>
      </c>
      <c r="L13" s="90">
        <v>455.3</v>
      </c>
      <c r="M13" s="140">
        <v>0</v>
      </c>
      <c r="N13" s="94"/>
    </row>
    <row r="14" spans="1:29" s="1" customFormat="1" ht="26.25" x14ac:dyDescent="0.25">
      <c r="A14" s="46"/>
      <c r="B14" s="122" t="s">
        <v>344</v>
      </c>
      <c r="C14" s="126">
        <f>SUM(D14:I14,M14)</f>
        <v>2777.79</v>
      </c>
      <c r="D14" s="65">
        <f>D12+D11</f>
        <v>0</v>
      </c>
      <c r="E14" s="65">
        <f t="shared" ref="E14:L14" si="5">E12+E11</f>
        <v>1574.9</v>
      </c>
      <c r="F14" s="97">
        <f t="shared" si="5"/>
        <v>56.85</v>
      </c>
      <c r="G14" s="97">
        <f t="shared" si="5"/>
        <v>0</v>
      </c>
      <c r="H14" s="97">
        <f t="shared" si="5"/>
        <v>283.58</v>
      </c>
      <c r="I14" s="97">
        <f t="shared" si="5"/>
        <v>862.46</v>
      </c>
      <c r="J14" s="97">
        <f t="shared" si="5"/>
        <v>5</v>
      </c>
      <c r="K14" s="97">
        <f t="shared" si="5"/>
        <v>5026</v>
      </c>
      <c r="L14" s="97">
        <f t="shared" si="5"/>
        <v>2</v>
      </c>
      <c r="M14" s="97">
        <f>M12+M11</f>
        <v>0</v>
      </c>
      <c r="N14" s="320"/>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212">
        <v>11314</v>
      </c>
      <c r="D16" s="50"/>
      <c r="E16" s="50">
        <v>8323</v>
      </c>
      <c r="F16" s="50">
        <v>32</v>
      </c>
      <c r="G16" s="50"/>
      <c r="H16" s="50">
        <v>2117</v>
      </c>
      <c r="I16" s="50">
        <v>365</v>
      </c>
      <c r="J16" s="50">
        <v>116</v>
      </c>
      <c r="K16" s="50"/>
      <c r="L16" s="50"/>
      <c r="M16" s="50">
        <v>116</v>
      </c>
    </row>
    <row r="17" spans="1:47" s="1" customFormat="1" ht="26.25" hidden="1" x14ac:dyDescent="0.25">
      <c r="A17" s="46"/>
      <c r="B17" s="310" t="s">
        <v>336</v>
      </c>
      <c r="C17" s="212">
        <v>10763</v>
      </c>
      <c r="D17" s="50"/>
      <c r="E17" s="50"/>
      <c r="F17" s="50"/>
      <c r="G17" s="50"/>
      <c r="H17" s="50"/>
      <c r="I17" s="50"/>
      <c r="J17" s="50"/>
      <c r="K17" s="50"/>
      <c r="L17" s="50"/>
      <c r="M17" s="50"/>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0.30264361405465701</v>
      </c>
      <c r="F19" s="136">
        <f>F11/F8</f>
        <v>0.17142857142857143</v>
      </c>
      <c r="G19" s="136"/>
      <c r="H19" s="136">
        <f>H11/H8</f>
        <v>0.30881578947368421</v>
      </c>
      <c r="I19" s="136">
        <f>I11/I8</f>
        <v>1.0585987261146497</v>
      </c>
      <c r="J19" s="125">
        <f>J14/J8</f>
        <v>3.2440568877815844E-2</v>
      </c>
      <c r="K19" s="125">
        <f>K14/K8</f>
        <v>6.9233227541214859</v>
      </c>
      <c r="L19" s="125">
        <f>L14/L8</f>
        <v>6.2656641604010035E-2</v>
      </c>
      <c r="M19" s="136">
        <f>M11/M8</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0.27359218308048339</v>
      </c>
      <c r="F20" s="127">
        <f>F11/F9</f>
        <v>0.16597510373443983</v>
      </c>
      <c r="G20" s="127"/>
      <c r="H20" s="127">
        <f>H11/H9</f>
        <v>0.28760668835664699</v>
      </c>
      <c r="I20" s="127">
        <f>I11/I9</f>
        <v>0.87578778745020336</v>
      </c>
      <c r="J20" s="95"/>
      <c r="K20" s="96"/>
      <c r="L20" s="95"/>
      <c r="M20" s="127">
        <f>M11/M9</f>
        <v>0</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0.43918014500836589</v>
      </c>
      <c r="F21" s="133">
        <f>F14/F8</f>
        <v>4.0607142857142859</v>
      </c>
      <c r="G21" s="133"/>
      <c r="H21" s="133">
        <f>H14/H8</f>
        <v>0.31094298245614033</v>
      </c>
      <c r="I21" s="133">
        <f>I14/I8</f>
        <v>5.493375796178344</v>
      </c>
      <c r="J21" s="95"/>
      <c r="K21" s="96"/>
      <c r="L21" s="95"/>
      <c r="M21" s="133">
        <f>M14/M8</f>
        <v>0</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0.39702226995195095</v>
      </c>
      <c r="F22" s="129">
        <f>F14/F9</f>
        <v>3.9315352697095434</v>
      </c>
      <c r="G22" s="129"/>
      <c r="H22" s="129">
        <f>H14/H9</f>
        <v>0.28958778825514114</v>
      </c>
      <c r="I22" s="129">
        <f>I14/I9</f>
        <v>4.544716818076429</v>
      </c>
      <c r="J22" s="95"/>
      <c r="K22" s="96"/>
      <c r="L22" s="95"/>
      <c r="M22" s="129">
        <f>M14/M9</f>
        <v>0</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f>E14/E10</f>
        <v>0.43918014500836589</v>
      </c>
      <c r="F23" s="191">
        <f>F14/F10</f>
        <v>4.0607142857142851</v>
      </c>
      <c r="G23" s="191"/>
      <c r="H23" s="191">
        <f>H14/H10</f>
        <v>0.31094298245614033</v>
      </c>
      <c r="I23" s="191">
        <f>I14/I10</f>
        <v>5.493375796178344</v>
      </c>
      <c r="J23" s="95"/>
      <c r="K23" s="96"/>
      <c r="L23" s="95"/>
      <c r="M23" s="191">
        <f>M14/M10</f>
        <v>0</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53"/>
      <c r="E24" s="193">
        <f>E10-E14</f>
        <v>2011.1</v>
      </c>
      <c r="F24" s="153">
        <f>F10-F14</f>
        <v>-42.85</v>
      </c>
      <c r="G24" s="193"/>
      <c r="H24" s="193">
        <f>H10-H14</f>
        <v>628.42000000000007</v>
      </c>
      <c r="I24" s="153">
        <f>I10-I14</f>
        <v>-705.46</v>
      </c>
      <c r="J24" s="125"/>
      <c r="K24" s="125"/>
      <c r="L24" s="125"/>
      <c r="M24" s="193">
        <f>M10-M14</f>
        <v>50</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26">
        <v>2</v>
      </c>
      <c r="D25" s="213"/>
      <c r="E25" s="182" t="s">
        <v>128</v>
      </c>
      <c r="F25" s="161" t="s">
        <v>130</v>
      </c>
      <c r="G25" s="213"/>
      <c r="H25" s="182" t="s">
        <v>130</v>
      </c>
      <c r="I25" s="161" t="s">
        <v>130</v>
      </c>
      <c r="J25" s="61"/>
      <c r="K25" s="61"/>
      <c r="L25" s="61"/>
      <c r="M25" s="182"/>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214"/>
      <c r="E26" s="183" t="s">
        <v>139</v>
      </c>
      <c r="F26" s="162" t="s">
        <v>138</v>
      </c>
      <c r="G26" s="214"/>
      <c r="H26" s="183" t="s">
        <v>138</v>
      </c>
      <c r="I26" s="162" t="s">
        <v>140</v>
      </c>
      <c r="J26" s="157"/>
      <c r="K26" s="77"/>
      <c r="L26" s="77"/>
      <c r="M26" s="183"/>
      <c r="N26" s="155"/>
      <c r="O26" s="155"/>
      <c r="P26" s="155"/>
      <c r="Q26" s="156"/>
      <c r="R26" s="151"/>
      <c r="S26" s="151"/>
    </row>
    <row r="27" spans="1:47" s="71" customFormat="1" ht="27" thickBot="1" x14ac:dyDescent="0.45">
      <c r="A27" s="329" t="s">
        <v>68</v>
      </c>
      <c r="B27" s="330"/>
      <c r="C27" s="327"/>
      <c r="D27" s="214"/>
      <c r="E27" s="183" t="s">
        <v>104</v>
      </c>
      <c r="F27" s="162"/>
      <c r="G27" s="214"/>
      <c r="H27" s="183"/>
      <c r="I27" s="162" t="s">
        <v>141</v>
      </c>
      <c r="J27" s="152"/>
      <c r="K27" s="152"/>
      <c r="L27" s="152"/>
      <c r="M27" s="183"/>
      <c r="N27" s="155"/>
      <c r="O27" s="155"/>
      <c r="P27" s="155"/>
      <c r="Q27" s="156"/>
      <c r="R27" s="151"/>
      <c r="S27" s="151"/>
    </row>
    <row r="28" spans="1:47" s="71" customFormat="1" ht="27" thickBot="1" x14ac:dyDescent="0.45">
      <c r="A28" s="331" t="s">
        <v>67</v>
      </c>
      <c r="B28" s="332"/>
      <c r="C28" s="328"/>
      <c r="D28" s="215"/>
      <c r="E28" s="184"/>
      <c r="F28" s="163"/>
      <c r="G28" s="215"/>
      <c r="H28" s="184"/>
      <c r="I28" s="233" t="s">
        <v>105</v>
      </c>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8" t="s">
        <v>124</v>
      </c>
      <c r="E31" s="185" t="s">
        <v>124</v>
      </c>
      <c r="F31" s="172" t="s">
        <v>124</v>
      </c>
      <c r="G31" s="218" t="s">
        <v>124</v>
      </c>
      <c r="H31" s="185" t="s">
        <v>124</v>
      </c>
      <c r="I31" s="172" t="s">
        <v>124</v>
      </c>
      <c r="J31" s="39"/>
      <c r="K31" s="75"/>
      <c r="L31" s="39"/>
      <c r="M31" s="185" t="s">
        <v>124</v>
      </c>
      <c r="N31" s="3" t="s">
        <v>124</v>
      </c>
      <c r="O31" s="171" t="s">
        <v>124</v>
      </c>
      <c r="P31" s="270" t="s">
        <v>124</v>
      </c>
      <c r="Q31" s="271" t="s">
        <v>178</v>
      </c>
      <c r="R31" s="269"/>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8" t="s">
        <v>124</v>
      </c>
      <c r="E32" s="185" t="s">
        <v>124</v>
      </c>
      <c r="F32" s="172" t="s">
        <v>124</v>
      </c>
      <c r="G32" s="218" t="s">
        <v>124</v>
      </c>
      <c r="H32" s="185" t="s">
        <v>124</v>
      </c>
      <c r="I32" s="172" t="s">
        <v>124</v>
      </c>
      <c r="J32" s="35"/>
      <c r="K32" s="75"/>
      <c r="L32" s="35"/>
      <c r="M32" s="185" t="s">
        <v>124</v>
      </c>
      <c r="N32" s="3" t="s">
        <v>124</v>
      </c>
      <c r="O32" s="171" t="s">
        <v>124</v>
      </c>
      <c r="P32" s="270" t="s">
        <v>124</v>
      </c>
      <c r="Q32" s="271" t="s">
        <v>178</v>
      </c>
      <c r="R32" s="334"/>
      <c r="S32" s="334"/>
      <c r="AD32" s="1"/>
      <c r="AE32" s="1"/>
      <c r="AF32" s="1"/>
      <c r="AG32" s="1"/>
      <c r="AH32" s="1"/>
      <c r="AI32" s="1"/>
      <c r="AJ32" s="1"/>
      <c r="AK32" s="1"/>
      <c r="AL32" s="1"/>
      <c r="AM32" s="1"/>
      <c r="AN32" s="1"/>
      <c r="AO32" s="1"/>
      <c r="AP32" s="1"/>
      <c r="AQ32" s="1"/>
      <c r="AR32" s="1"/>
      <c r="AS32" s="1"/>
      <c r="AT32" s="1"/>
      <c r="AU32" s="1"/>
    </row>
    <row r="33" spans="1:47" ht="21" x14ac:dyDescent="0.25">
      <c r="A33" s="341"/>
      <c r="B33" s="340"/>
      <c r="C33" s="54" t="s">
        <v>62</v>
      </c>
      <c r="D33" s="216" t="s">
        <v>124</v>
      </c>
      <c r="E33" s="185" t="s">
        <v>124</v>
      </c>
      <c r="F33" s="172" t="s">
        <v>124</v>
      </c>
      <c r="G33" s="216" t="s">
        <v>124</v>
      </c>
      <c r="H33" s="185" t="s">
        <v>124</v>
      </c>
      <c r="I33" s="172" t="s">
        <v>124</v>
      </c>
      <c r="J33" s="39"/>
      <c r="K33" s="75"/>
      <c r="L33" s="39"/>
      <c r="M33" s="185" t="s">
        <v>124</v>
      </c>
      <c r="N33" s="3" t="s">
        <v>124</v>
      </c>
      <c r="O33" s="171" t="s">
        <v>124</v>
      </c>
      <c r="P33" s="270" t="s">
        <v>124</v>
      </c>
      <c r="Q33" s="271" t="s">
        <v>178</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7"/>
      <c r="F34" s="7"/>
      <c r="G34" s="7"/>
      <c r="H34" s="7"/>
      <c r="I34" s="7"/>
      <c r="J34" s="4"/>
      <c r="K34" s="7"/>
      <c r="L34" s="4"/>
      <c r="M34" s="4"/>
      <c r="N34" s="5"/>
      <c r="O34" s="5"/>
      <c r="P34" s="272"/>
      <c r="Q34" s="273"/>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9"/>
      <c r="F35" s="9"/>
      <c r="G35" s="9"/>
      <c r="H35" s="9"/>
      <c r="I35" s="9"/>
      <c r="J35" s="1"/>
      <c r="L35" s="1"/>
      <c r="M35" s="1"/>
      <c r="N35" s="10"/>
      <c r="O35" s="10"/>
      <c r="P35" s="274"/>
      <c r="Q35" s="273"/>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8" t="s">
        <v>124</v>
      </c>
      <c r="E36" s="185" t="s">
        <v>124</v>
      </c>
      <c r="F36" s="172" t="s">
        <v>124</v>
      </c>
      <c r="G36" s="218" t="s">
        <v>124</v>
      </c>
      <c r="H36" s="185" t="s">
        <v>124</v>
      </c>
      <c r="I36" s="172" t="s">
        <v>124</v>
      </c>
      <c r="J36" s="25"/>
      <c r="K36" s="75"/>
      <c r="L36" s="25"/>
      <c r="M36" s="185" t="s">
        <v>124</v>
      </c>
      <c r="N36" s="3" t="s">
        <v>124</v>
      </c>
      <c r="O36" s="171" t="s">
        <v>124</v>
      </c>
      <c r="P36" s="270" t="s">
        <v>124</v>
      </c>
      <c r="Q36" s="271" t="s">
        <v>178</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218" t="s">
        <v>124</v>
      </c>
      <c r="E37" s="185" t="s">
        <v>124</v>
      </c>
      <c r="F37" s="172" t="s">
        <v>124</v>
      </c>
      <c r="G37" s="218" t="s">
        <v>124</v>
      </c>
      <c r="H37" s="185" t="s">
        <v>124</v>
      </c>
      <c r="I37" s="172" t="s">
        <v>124</v>
      </c>
      <c r="J37" s="35"/>
      <c r="K37" s="75"/>
      <c r="L37" s="35"/>
      <c r="M37" s="185" t="s">
        <v>124</v>
      </c>
      <c r="N37" s="3" t="s">
        <v>124</v>
      </c>
      <c r="O37" s="171" t="s">
        <v>124</v>
      </c>
      <c r="P37" s="270" t="s">
        <v>124</v>
      </c>
      <c r="Q37" s="271" t="s">
        <v>178</v>
      </c>
      <c r="R37" s="150"/>
      <c r="S37" s="150"/>
      <c r="AD37" s="1"/>
      <c r="AE37" s="1"/>
      <c r="AF37" s="1"/>
      <c r="AG37" s="1"/>
      <c r="AH37" s="1"/>
      <c r="AI37" s="1"/>
      <c r="AJ37" s="1"/>
      <c r="AK37" s="1"/>
      <c r="AL37" s="1"/>
      <c r="AM37" s="1"/>
      <c r="AN37" s="1"/>
      <c r="AO37" s="1"/>
      <c r="AP37" s="1"/>
      <c r="AQ37" s="1"/>
      <c r="AR37" s="1"/>
      <c r="AS37" s="1"/>
      <c r="AT37" s="1"/>
      <c r="AU37" s="1"/>
    </row>
    <row r="38" spans="1:47" ht="21" customHeight="1" x14ac:dyDescent="0.25">
      <c r="A38" s="342"/>
      <c r="B38" s="343"/>
      <c r="C38" s="179" t="s">
        <v>71</v>
      </c>
      <c r="D38" s="218" t="s">
        <v>124</v>
      </c>
      <c r="E38" s="185" t="s">
        <v>124</v>
      </c>
      <c r="F38" s="172" t="s">
        <v>124</v>
      </c>
      <c r="G38" s="218" t="s">
        <v>124</v>
      </c>
      <c r="H38" s="185" t="s">
        <v>124</v>
      </c>
      <c r="I38" s="172" t="s">
        <v>124</v>
      </c>
      <c r="J38" s="26"/>
      <c r="K38" s="76"/>
      <c r="L38" s="26"/>
      <c r="M38" s="185" t="s">
        <v>124</v>
      </c>
      <c r="N38" s="3" t="s">
        <v>124</v>
      </c>
      <c r="O38" s="171" t="s">
        <v>124</v>
      </c>
      <c r="P38" s="270" t="s">
        <v>124</v>
      </c>
      <c r="Q38" s="271" t="s">
        <v>178</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8" t="s">
        <v>124</v>
      </c>
      <c r="E39" s="185" t="s">
        <v>124</v>
      </c>
      <c r="F39" s="172" t="s">
        <v>124</v>
      </c>
      <c r="G39" s="218" t="s">
        <v>124</v>
      </c>
      <c r="H39" s="185" t="s">
        <v>124</v>
      </c>
      <c r="I39" s="172" t="s">
        <v>124</v>
      </c>
      <c r="J39" s="26"/>
      <c r="K39" s="75"/>
      <c r="L39" s="26"/>
      <c r="M39" s="185" t="s">
        <v>124</v>
      </c>
      <c r="N39" s="3" t="s">
        <v>124</v>
      </c>
      <c r="O39" s="171" t="s">
        <v>124</v>
      </c>
      <c r="P39" s="270" t="s">
        <v>124</v>
      </c>
      <c r="Q39" s="271" t="s">
        <v>178</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6" t="s">
        <v>124</v>
      </c>
      <c r="E40" s="185" t="s">
        <v>124</v>
      </c>
      <c r="F40" s="172" t="s">
        <v>124</v>
      </c>
      <c r="G40" s="216" t="s">
        <v>124</v>
      </c>
      <c r="H40" s="185" t="s">
        <v>124</v>
      </c>
      <c r="I40" s="172" t="s">
        <v>124</v>
      </c>
      <c r="J40" s="27"/>
      <c r="K40" s="75"/>
      <c r="L40" s="27"/>
      <c r="M40" s="185" t="s">
        <v>124</v>
      </c>
      <c r="N40" s="3" t="s">
        <v>124</v>
      </c>
      <c r="O40" s="171" t="s">
        <v>124</v>
      </c>
      <c r="P40" s="270" t="s">
        <v>124</v>
      </c>
      <c r="Q40" s="271" t="s">
        <v>178</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7"/>
      <c r="B41" s="164"/>
      <c r="C41" s="78"/>
      <c r="D41" s="166"/>
      <c r="E41" s="167"/>
      <c r="F41" s="167"/>
      <c r="G41" s="167"/>
      <c r="H41" s="167"/>
      <c r="I41" s="167"/>
      <c r="J41" s="165"/>
      <c r="K41" s="154"/>
      <c r="L41" s="165"/>
      <c r="M41" s="165"/>
      <c r="N41" s="168"/>
      <c r="O41" s="168"/>
      <c r="P41" s="275"/>
      <c r="Q41" s="276"/>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6"/>
      <c r="F42" s="6"/>
      <c r="G42" s="6"/>
      <c r="H42" s="6"/>
      <c r="I42" s="6"/>
      <c r="J42" s="8"/>
      <c r="L42" s="8"/>
      <c r="M42" s="8"/>
      <c r="N42" s="5"/>
      <c r="O42" s="5"/>
      <c r="P42" s="277"/>
      <c r="Q42" s="273"/>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8" t="s">
        <v>124</v>
      </c>
      <c r="E43" s="185" t="s">
        <v>124</v>
      </c>
      <c r="F43" s="172" t="s">
        <v>124</v>
      </c>
      <c r="G43" s="218" t="s">
        <v>124</v>
      </c>
      <c r="H43" s="185" t="s">
        <v>124</v>
      </c>
      <c r="I43" s="172" t="s">
        <v>124</v>
      </c>
      <c r="J43" s="144"/>
      <c r="K43" s="145"/>
      <c r="L43" s="144"/>
      <c r="M43" s="185" t="s">
        <v>124</v>
      </c>
      <c r="N43" s="3" t="s">
        <v>124</v>
      </c>
      <c r="O43" s="171" t="s">
        <v>124</v>
      </c>
      <c r="P43" s="270" t="s">
        <v>124</v>
      </c>
      <c r="Q43" s="271" t="s">
        <v>178</v>
      </c>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22" t="s">
        <v>124</v>
      </c>
      <c r="E44" s="185" t="s">
        <v>124</v>
      </c>
      <c r="F44" s="172" t="s">
        <v>124</v>
      </c>
      <c r="G44" s="218" t="s">
        <v>124</v>
      </c>
      <c r="H44" s="185" t="s">
        <v>124</v>
      </c>
      <c r="I44" s="172" t="s">
        <v>124</v>
      </c>
      <c r="J44" s="144"/>
      <c r="K44" s="146"/>
      <c r="L44" s="144"/>
      <c r="M44" s="185" t="s">
        <v>124</v>
      </c>
      <c r="N44" s="3" t="s">
        <v>124</v>
      </c>
      <c r="O44" s="171" t="s">
        <v>124</v>
      </c>
      <c r="P44" s="270" t="s">
        <v>124</v>
      </c>
      <c r="Q44" s="271" t="s">
        <v>178</v>
      </c>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218" t="s">
        <v>124</v>
      </c>
      <c r="E45" s="185" t="s">
        <v>124</v>
      </c>
      <c r="F45" s="172" t="s">
        <v>124</v>
      </c>
      <c r="G45" s="218" t="s">
        <v>124</v>
      </c>
      <c r="H45" s="185" t="s">
        <v>124</v>
      </c>
      <c r="I45" s="172" t="s">
        <v>124</v>
      </c>
      <c r="J45" s="144"/>
      <c r="K45" s="146"/>
      <c r="L45" s="144"/>
      <c r="M45" s="185" t="s">
        <v>124</v>
      </c>
      <c r="N45" s="3" t="s">
        <v>124</v>
      </c>
      <c r="O45" s="171" t="s">
        <v>124</v>
      </c>
      <c r="P45" s="270" t="s">
        <v>124</v>
      </c>
      <c r="Q45" s="271"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18" t="s">
        <v>124</v>
      </c>
      <c r="E46" s="185" t="s">
        <v>124</v>
      </c>
      <c r="F46" s="172" t="s">
        <v>124</v>
      </c>
      <c r="G46" s="218" t="s">
        <v>124</v>
      </c>
      <c r="H46" s="185" t="s">
        <v>124</v>
      </c>
      <c r="I46" s="172" t="s">
        <v>124</v>
      </c>
      <c r="J46" s="144"/>
      <c r="K46" s="146"/>
      <c r="L46" s="144"/>
      <c r="M46" s="185" t="s">
        <v>124</v>
      </c>
      <c r="N46" s="3" t="s">
        <v>124</v>
      </c>
      <c r="O46" s="171" t="s">
        <v>124</v>
      </c>
      <c r="P46" s="270" t="s">
        <v>124</v>
      </c>
      <c r="Q46" s="271" t="s">
        <v>178</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342"/>
      <c r="B47" s="343"/>
      <c r="C47" s="59" t="str">
        <f t="shared" ref="C47:C48" si="6">C61</f>
        <v>Remove TAC</v>
      </c>
      <c r="D47" s="218" t="s">
        <v>124</v>
      </c>
      <c r="E47" s="185" t="s">
        <v>124</v>
      </c>
      <c r="F47" s="172" t="s">
        <v>124</v>
      </c>
      <c r="G47" s="218" t="s">
        <v>124</v>
      </c>
      <c r="H47" s="185" t="s">
        <v>124</v>
      </c>
      <c r="I47" s="172" t="s">
        <v>124</v>
      </c>
      <c r="J47" s="144"/>
      <c r="K47" s="145"/>
      <c r="L47" s="144"/>
      <c r="M47" s="185" t="s">
        <v>124</v>
      </c>
      <c r="N47" s="3" t="s">
        <v>124</v>
      </c>
      <c r="O47" s="171" t="s">
        <v>124</v>
      </c>
      <c r="P47" s="270" t="s">
        <v>124</v>
      </c>
      <c r="Q47" s="271" t="s">
        <v>178</v>
      </c>
      <c r="R47" s="150"/>
      <c r="S47" s="150"/>
      <c r="AD47" s="1"/>
      <c r="AE47" s="1"/>
      <c r="AF47" s="1"/>
      <c r="AG47" s="1"/>
      <c r="AH47" s="1"/>
      <c r="AI47" s="1"/>
      <c r="AJ47" s="1"/>
      <c r="AK47" s="1"/>
      <c r="AL47" s="1"/>
      <c r="AM47" s="1"/>
      <c r="AN47" s="1"/>
      <c r="AO47" s="1"/>
      <c r="AP47" s="1"/>
      <c r="AQ47" s="1"/>
      <c r="AR47" s="1"/>
      <c r="AS47" s="1"/>
      <c r="AT47" s="1"/>
      <c r="AU47" s="1"/>
    </row>
    <row r="48" spans="1:47" ht="21" customHeight="1" x14ac:dyDescent="0.25">
      <c r="A48" s="342"/>
      <c r="B48" s="343"/>
      <c r="C48" s="58" t="str">
        <f t="shared" si="6"/>
        <v xml:space="preserve">Merge TAC regions </v>
      </c>
      <c r="D48" s="216" t="s">
        <v>124</v>
      </c>
      <c r="E48" s="185" t="s">
        <v>124</v>
      </c>
      <c r="F48" s="172" t="s">
        <v>124</v>
      </c>
      <c r="G48" s="216" t="s">
        <v>124</v>
      </c>
      <c r="H48" s="185" t="s">
        <v>124</v>
      </c>
      <c r="I48" s="172" t="s">
        <v>124</v>
      </c>
      <c r="J48" s="144"/>
      <c r="K48" s="145"/>
      <c r="L48" s="144"/>
      <c r="M48" s="185" t="s">
        <v>124</v>
      </c>
      <c r="N48" s="3" t="s">
        <v>124</v>
      </c>
      <c r="O48" s="171" t="s">
        <v>124</v>
      </c>
      <c r="P48" s="270" t="s">
        <v>124</v>
      </c>
      <c r="Q48" s="271" t="s">
        <v>178</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6"/>
      <c r="F49" s="6"/>
      <c r="G49" s="6"/>
      <c r="H49" s="6"/>
      <c r="I49" s="6"/>
      <c r="J49" s="1"/>
      <c r="K49" s="6"/>
      <c r="L49" s="1"/>
      <c r="M49" s="1"/>
      <c r="N49" s="5"/>
      <c r="O49" s="5"/>
      <c r="P49" s="277"/>
      <c r="Q49" s="273"/>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7"/>
      <c r="F50" s="7"/>
      <c r="G50" s="7"/>
      <c r="H50" s="7"/>
      <c r="I50" s="7"/>
      <c r="J50" s="36"/>
      <c r="L50" s="36"/>
      <c r="M50" s="36"/>
      <c r="N50" s="36"/>
      <c r="O50" s="36"/>
      <c r="P50" s="36"/>
      <c r="Q50" s="36"/>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218" t="s">
        <v>124</v>
      </c>
      <c r="E51" s="185" t="s">
        <v>124</v>
      </c>
      <c r="F51" s="172" t="s">
        <v>124</v>
      </c>
      <c r="G51" s="218" t="s">
        <v>124</v>
      </c>
      <c r="H51" s="185" t="s">
        <v>124</v>
      </c>
      <c r="I51" s="172" t="s">
        <v>124</v>
      </c>
      <c r="J51" s="143"/>
      <c r="K51" s="145"/>
      <c r="L51" s="143"/>
      <c r="M51" s="185" t="s">
        <v>124</v>
      </c>
      <c r="N51" s="3" t="s">
        <v>124</v>
      </c>
      <c r="O51" s="171" t="s">
        <v>124</v>
      </c>
      <c r="P51" s="270" t="s">
        <v>124</v>
      </c>
      <c r="Q51" s="271" t="s">
        <v>178</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218" t="s">
        <v>124</v>
      </c>
      <c r="E52" s="185" t="s">
        <v>124</v>
      </c>
      <c r="F52" s="172" t="s">
        <v>124</v>
      </c>
      <c r="G52" s="218" t="s">
        <v>124</v>
      </c>
      <c r="H52" s="185" t="s">
        <v>124</v>
      </c>
      <c r="I52" s="172" t="s">
        <v>124</v>
      </c>
      <c r="J52" s="143"/>
      <c r="K52" s="146"/>
      <c r="L52" s="143"/>
      <c r="M52" s="185" t="s">
        <v>124</v>
      </c>
      <c r="N52" s="3" t="s">
        <v>124</v>
      </c>
      <c r="O52" s="171" t="s">
        <v>124</v>
      </c>
      <c r="P52" s="270" t="s">
        <v>124</v>
      </c>
      <c r="Q52" s="271" t="s">
        <v>178</v>
      </c>
      <c r="R52" s="150"/>
      <c r="S52" s="150"/>
    </row>
    <row r="53" spans="1:47" s="1" customFormat="1" ht="21" x14ac:dyDescent="0.35">
      <c r="A53" s="342"/>
      <c r="B53" s="343"/>
      <c r="C53" s="176" t="s">
        <v>31</v>
      </c>
      <c r="D53" s="218" t="s">
        <v>124</v>
      </c>
      <c r="E53" s="185" t="s">
        <v>124</v>
      </c>
      <c r="F53" s="172" t="s">
        <v>124</v>
      </c>
      <c r="G53" s="218" t="s">
        <v>124</v>
      </c>
      <c r="H53" s="185" t="s">
        <v>124</v>
      </c>
      <c r="I53" s="172" t="s">
        <v>124</v>
      </c>
      <c r="J53" s="143"/>
      <c r="K53" s="177"/>
      <c r="L53" s="143"/>
      <c r="M53" s="185" t="s">
        <v>124</v>
      </c>
      <c r="N53" s="3" t="s">
        <v>124</v>
      </c>
      <c r="O53" s="171" t="s">
        <v>124</v>
      </c>
      <c r="P53" s="270" t="s">
        <v>124</v>
      </c>
      <c r="Q53" s="271" t="s">
        <v>178</v>
      </c>
      <c r="R53" s="150"/>
      <c r="S53" s="150"/>
    </row>
    <row r="54" spans="1:47" s="1" customFormat="1" ht="21" customHeight="1" x14ac:dyDescent="0.35">
      <c r="A54" s="342"/>
      <c r="B54" s="343"/>
      <c r="C54" s="175"/>
      <c r="D54" s="185"/>
      <c r="E54" s="185"/>
      <c r="F54" s="185"/>
      <c r="G54" s="185"/>
      <c r="H54" s="185"/>
      <c r="I54" s="185"/>
      <c r="J54" s="39"/>
      <c r="K54" s="196"/>
      <c r="L54" s="39"/>
      <c r="M54" s="185"/>
      <c r="N54" s="197"/>
      <c r="O54" s="197"/>
      <c r="P54" s="148"/>
      <c r="Q54" s="147"/>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11.75" customHeight="1" thickBot="1" x14ac:dyDescent="0.3">
      <c r="A57" s="344" t="s">
        <v>78</v>
      </c>
      <c r="B57" s="345"/>
      <c r="C57" s="345"/>
      <c r="D57" s="346" t="s">
        <v>279</v>
      </c>
      <c r="E57" s="345"/>
      <c r="F57" s="345"/>
      <c r="G57" s="345"/>
      <c r="H57" s="345"/>
      <c r="I57" s="347"/>
      <c r="J57" s="117"/>
      <c r="K57" s="105"/>
      <c r="L57" s="226"/>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26"/>
      <c r="I67" s="106"/>
      <c r="J67" s="117"/>
      <c r="K67" s="105"/>
      <c r="L67" s="226"/>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29">
    <mergeCell ref="A67:C67"/>
    <mergeCell ref="A43:B48"/>
    <mergeCell ref="A51:B55"/>
    <mergeCell ref="A57:C57"/>
    <mergeCell ref="D57:I57"/>
    <mergeCell ref="R57:S57"/>
    <mergeCell ref="A60:B65"/>
    <mergeCell ref="A29:B29"/>
    <mergeCell ref="R30:S30"/>
    <mergeCell ref="A31:B33"/>
    <mergeCell ref="R32:S32"/>
    <mergeCell ref="R35:S35"/>
    <mergeCell ref="A36:B40"/>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39997558519241921"/>
  </sheetPr>
  <dimension ref="A1:AU81"/>
  <sheetViews>
    <sheetView zoomScale="60" zoomScaleNormal="60" workbookViewId="0">
      <pane xSplit="2" ySplit="2" topLeftCell="C3" activePane="bottomRight" state="frozen"/>
      <selection pane="topRight" activeCell="C1" sqref="C1"/>
      <selection pane="bottomLeft" activeCell="A3" sqref="A3"/>
      <selection pane="bottomRight" activeCell="C18" sqref="C18"/>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17" width="35.75" style="1"/>
    <col min="18" max="18" width="46.375" style="1" customWidth="1"/>
    <col min="19" max="29" width="35.75" style="1"/>
  </cols>
  <sheetData>
    <row r="1" spans="1:29" s="1" customFormat="1" ht="58.5" customHeight="1" thickBot="1" x14ac:dyDescent="0.3">
      <c r="A1" s="108" t="s">
        <v>81</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0</v>
      </c>
      <c r="D4" s="323"/>
      <c r="E4" s="323"/>
      <c r="F4" s="323"/>
      <c r="G4" s="323"/>
      <c r="H4" s="323"/>
      <c r="I4" s="323"/>
      <c r="J4" s="323"/>
      <c r="K4" s="323"/>
      <c r="L4" s="323"/>
      <c r="M4" s="323"/>
    </row>
    <row r="5" spans="1:29" s="1" customFormat="1" ht="26.25" x14ac:dyDescent="0.25">
      <c r="A5" s="333" t="s">
        <v>347</v>
      </c>
      <c r="B5" s="333"/>
      <c r="C5" s="212">
        <f>C4*1.79</f>
        <v>0</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100"/>
      <c r="E7" s="100"/>
      <c r="F7" s="100"/>
      <c r="G7" s="87"/>
      <c r="H7" s="100"/>
      <c r="I7" s="87"/>
      <c r="J7" s="90">
        <v>16.899999999999999</v>
      </c>
      <c r="K7" s="90">
        <v>79.599999999999994</v>
      </c>
      <c r="L7" s="90">
        <v>3.5</v>
      </c>
      <c r="M7" s="87"/>
      <c r="N7" s="71"/>
    </row>
    <row r="8" spans="1:29" s="1" customFormat="1" ht="26.25" customHeight="1" x14ac:dyDescent="0.25">
      <c r="A8" s="128"/>
      <c r="B8" s="123" t="s">
        <v>339</v>
      </c>
      <c r="C8" s="73"/>
      <c r="D8" s="50">
        <v>0</v>
      </c>
      <c r="E8" s="50">
        <v>0</v>
      </c>
      <c r="F8" s="50">
        <v>0</v>
      </c>
      <c r="G8" s="50">
        <v>0</v>
      </c>
      <c r="H8" s="50">
        <v>0</v>
      </c>
      <c r="I8" s="50">
        <v>0</v>
      </c>
      <c r="J8" s="91">
        <f>($H$8/100)*J7</f>
        <v>0</v>
      </c>
      <c r="K8" s="91">
        <f>($H$8/100)*K7</f>
        <v>0</v>
      </c>
      <c r="L8" s="91">
        <f>($H$8/100)*L7</f>
        <v>0</v>
      </c>
      <c r="M8" s="50">
        <v>0</v>
      </c>
      <c r="N8" s="94"/>
    </row>
    <row r="9" spans="1:29" s="1" customFormat="1" ht="26.25" customHeight="1" x14ac:dyDescent="0.25">
      <c r="A9" s="124" t="s">
        <v>48</v>
      </c>
      <c r="B9" s="122" t="s">
        <v>47</v>
      </c>
      <c r="C9" s="73"/>
      <c r="D9" s="87">
        <v>0</v>
      </c>
      <c r="E9" s="87">
        <v>0</v>
      </c>
      <c r="F9" s="50">
        <v>0</v>
      </c>
      <c r="G9" s="87">
        <v>0</v>
      </c>
      <c r="H9" s="87">
        <v>0</v>
      </c>
      <c r="I9" s="87">
        <v>0</v>
      </c>
      <c r="J9" s="91"/>
      <c r="K9" s="91"/>
      <c r="L9" s="91"/>
      <c r="M9" s="87">
        <v>0</v>
      </c>
      <c r="N9" s="139">
        <f>SUM(D9:I9)</f>
        <v>0</v>
      </c>
    </row>
    <row r="10" spans="1:29" s="1" customFormat="1" ht="26.25" customHeight="1" x14ac:dyDescent="0.25">
      <c r="A10" s="128"/>
      <c r="B10" s="123" t="s">
        <v>340</v>
      </c>
      <c r="C10" s="73"/>
      <c r="D10" s="88">
        <f>($C$5/100)*D7</f>
        <v>0</v>
      </c>
      <c r="E10" s="88">
        <f t="shared" ref="E10:I10" si="0">($C$5/100)*E7</f>
        <v>0</v>
      </c>
      <c r="F10" s="88">
        <f t="shared" si="0"/>
        <v>0</v>
      </c>
      <c r="G10" s="88">
        <f>($C$5/100)*G7</f>
        <v>0</v>
      </c>
      <c r="H10" s="88">
        <f>($C$5/100)*H7</f>
        <v>0</v>
      </c>
      <c r="I10" s="88">
        <f t="shared" si="0"/>
        <v>0</v>
      </c>
      <c r="J10" s="92">
        <f>($H$10/100)*J7</f>
        <v>0</v>
      </c>
      <c r="K10" s="92">
        <f>($H$10/100)*K7</f>
        <v>0</v>
      </c>
      <c r="L10" s="92">
        <f>($H$10/100)*L7</f>
        <v>0</v>
      </c>
      <c r="M10" s="88">
        <v>0</v>
      </c>
      <c r="N10" s="94"/>
    </row>
    <row r="11" spans="1:29" s="1" customFormat="1" ht="26.25" customHeight="1" x14ac:dyDescent="0.25">
      <c r="A11" s="124" t="s">
        <v>49</v>
      </c>
      <c r="B11" s="122" t="s">
        <v>341</v>
      </c>
      <c r="C11" s="73"/>
      <c r="D11" s="50">
        <v>0</v>
      </c>
      <c r="E11" s="87">
        <v>89.71</v>
      </c>
      <c r="F11" s="65">
        <v>28.27</v>
      </c>
      <c r="G11" s="65">
        <v>0</v>
      </c>
      <c r="H11" s="87">
        <v>182.68</v>
      </c>
      <c r="I11" s="87">
        <v>0</v>
      </c>
      <c r="J11" s="90">
        <v>5</v>
      </c>
      <c r="K11" s="93">
        <v>5026</v>
      </c>
      <c r="L11" s="90">
        <v>2</v>
      </c>
      <c r="M11" s="87">
        <v>0</v>
      </c>
      <c r="N11" s="94" t="s">
        <v>97</v>
      </c>
    </row>
    <row r="12" spans="1:29" s="1" customFormat="1" ht="26.25" customHeight="1" x14ac:dyDescent="0.25">
      <c r="A12" s="124"/>
      <c r="B12" s="122" t="s">
        <v>342</v>
      </c>
      <c r="C12" s="73"/>
      <c r="D12" s="50">
        <v>0</v>
      </c>
      <c r="E12" s="87">
        <v>32.119999999999997</v>
      </c>
      <c r="F12" s="65">
        <v>13.06</v>
      </c>
      <c r="G12" s="65">
        <v>0</v>
      </c>
      <c r="H12" s="87">
        <v>638.23</v>
      </c>
      <c r="I12" s="87">
        <v>0</v>
      </c>
      <c r="J12" s="90"/>
      <c r="K12" s="93"/>
      <c r="L12" s="90"/>
      <c r="M12" s="87">
        <v>0</v>
      </c>
      <c r="N12" s="94"/>
    </row>
    <row r="13" spans="1:29" s="1" customFormat="1" ht="26.25" customHeight="1" x14ac:dyDescent="0.25">
      <c r="B13" s="122" t="s">
        <v>343</v>
      </c>
      <c r="C13" s="73"/>
      <c r="D13" s="140">
        <v>0</v>
      </c>
      <c r="E13" s="140">
        <f t="shared" ref="E13:H13" si="1">E12/E14</f>
        <v>0.26364606418780268</v>
      </c>
      <c r="F13" s="140">
        <f t="shared" si="1"/>
        <v>0.31599322526010165</v>
      </c>
      <c r="G13" s="140">
        <v>0</v>
      </c>
      <c r="H13" s="140">
        <f t="shared" si="1"/>
        <v>0.77746647013679937</v>
      </c>
      <c r="I13" s="140">
        <v>0</v>
      </c>
      <c r="J13" s="90">
        <v>30.61</v>
      </c>
      <c r="K13" s="93">
        <v>33.07</v>
      </c>
      <c r="L13" s="90">
        <v>455.3</v>
      </c>
      <c r="M13" s="140">
        <v>0</v>
      </c>
      <c r="N13" s="94"/>
    </row>
    <row r="14" spans="1:29" s="1" customFormat="1" ht="26.25" x14ac:dyDescent="0.25">
      <c r="A14" s="46"/>
      <c r="B14" s="122" t="s">
        <v>344</v>
      </c>
      <c r="C14" s="126">
        <f>SUM(D14:I14,M14)</f>
        <v>984.07</v>
      </c>
      <c r="D14" s="65">
        <f>D12+D11</f>
        <v>0</v>
      </c>
      <c r="E14" s="65">
        <f t="shared" ref="E14:M14" si="2">E12+E11</f>
        <v>121.82999999999998</v>
      </c>
      <c r="F14" s="97">
        <f t="shared" si="2"/>
        <v>41.33</v>
      </c>
      <c r="G14" s="97">
        <f t="shared" si="2"/>
        <v>0</v>
      </c>
      <c r="H14" s="97">
        <f t="shared" si="2"/>
        <v>820.91000000000008</v>
      </c>
      <c r="I14" s="97">
        <f t="shared" si="2"/>
        <v>0</v>
      </c>
      <c r="J14" s="97">
        <f t="shared" si="2"/>
        <v>5</v>
      </c>
      <c r="K14" s="97">
        <f t="shared" si="2"/>
        <v>5026</v>
      </c>
      <c r="L14" s="97">
        <f t="shared" si="2"/>
        <v>2</v>
      </c>
      <c r="M14" s="97">
        <f t="shared" si="2"/>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0</v>
      </c>
      <c r="D16" s="50">
        <v>0</v>
      </c>
      <c r="E16" s="50">
        <v>0</v>
      </c>
      <c r="F16" s="50">
        <v>0</v>
      </c>
      <c r="G16" s="50">
        <v>0</v>
      </c>
      <c r="H16" s="50">
        <v>0</v>
      </c>
      <c r="I16" s="50"/>
      <c r="J16" s="311"/>
      <c r="K16" s="89"/>
      <c r="L16" s="89"/>
    </row>
    <row r="17" spans="1:47" s="1" customFormat="1" ht="26.25" hidden="1" x14ac:dyDescent="0.25">
      <c r="A17" s="46"/>
      <c r="B17" s="310" t="s">
        <v>336</v>
      </c>
      <c r="C17" s="137"/>
      <c r="D17" s="50"/>
      <c r="E17" s="50"/>
      <c r="F17" s="50"/>
      <c r="G17" s="50"/>
      <c r="H17" s="50"/>
      <c r="I17" s="50"/>
      <c r="J17" s="312"/>
      <c r="K17" s="312"/>
      <c r="L17" s="89"/>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c r="F19" s="136"/>
      <c r="G19" s="136"/>
      <c r="H19" s="136"/>
      <c r="I19" s="136"/>
      <c r="J19" s="125" t="e">
        <f>J14/J8</f>
        <v>#DIV/0!</v>
      </c>
      <c r="K19" s="125" t="e">
        <f>K14/K8</f>
        <v>#DIV/0!</v>
      </c>
      <c r="L19" s="125" t="e">
        <f>L14/L8</f>
        <v>#DIV/0!</v>
      </c>
      <c r="M19" s="136"/>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c r="F20" s="127"/>
      <c r="G20" s="127"/>
      <c r="H20" s="127"/>
      <c r="I20" s="127"/>
      <c r="J20" s="95"/>
      <c r="K20" s="96"/>
      <c r="L20" s="95"/>
      <c r="M20" s="127"/>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c r="F21" s="133"/>
      <c r="G21" s="133"/>
      <c r="H21" s="133"/>
      <c r="I21" s="133"/>
      <c r="J21" s="95"/>
      <c r="K21" s="96"/>
      <c r="L21" s="95"/>
      <c r="M21" s="133"/>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c r="F22" s="129"/>
      <c r="G22" s="129"/>
      <c r="H22" s="129"/>
      <c r="I22" s="129"/>
      <c r="J22" s="95"/>
      <c r="K22" s="96"/>
      <c r="L22" s="95"/>
      <c r="M22" s="129"/>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c r="F23" s="191"/>
      <c r="G23" s="191"/>
      <c r="H23" s="191"/>
      <c r="I23" s="191"/>
      <c r="J23" s="95"/>
      <c r="K23" s="96"/>
      <c r="L23" s="95"/>
      <c r="M23" s="191"/>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53">
        <f>D10-D14</f>
        <v>0</v>
      </c>
      <c r="E24" s="153">
        <f>E10-E14</f>
        <v>-121.82999999999998</v>
      </c>
      <c r="F24" s="153">
        <f>F10-F14</f>
        <v>-41.33</v>
      </c>
      <c r="G24" s="153">
        <f>G10-G14</f>
        <v>0</v>
      </c>
      <c r="H24" s="153">
        <f>H10-H14</f>
        <v>-820.91000000000008</v>
      </c>
      <c r="I24" s="153">
        <v>0</v>
      </c>
      <c r="J24" s="125"/>
      <c r="K24" s="125"/>
      <c r="L24" s="125"/>
      <c r="M24" s="153">
        <v>0</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26">
        <v>3</v>
      </c>
      <c r="D25" s="213"/>
      <c r="E25" s="213" t="s">
        <v>130</v>
      </c>
      <c r="F25" s="213" t="s">
        <v>130</v>
      </c>
      <c r="G25" s="213"/>
      <c r="H25" s="213" t="s">
        <v>130</v>
      </c>
      <c r="I25" s="213"/>
      <c r="J25" s="61"/>
      <c r="K25" s="61"/>
      <c r="L25" s="61"/>
      <c r="M25" s="213"/>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42.75" thickBot="1" x14ac:dyDescent="0.45">
      <c r="A26" s="159" t="s">
        <v>66</v>
      </c>
      <c r="B26" s="160"/>
      <c r="C26" s="327"/>
      <c r="D26" s="214"/>
      <c r="E26" s="214" t="s">
        <v>142</v>
      </c>
      <c r="F26" s="214" t="s">
        <v>143</v>
      </c>
      <c r="G26" s="214"/>
      <c r="H26" s="214" t="s">
        <v>145</v>
      </c>
      <c r="I26" s="214"/>
      <c r="J26" s="157"/>
      <c r="K26" s="77"/>
      <c r="L26" s="77"/>
      <c r="M26" s="214"/>
      <c r="N26" s="155"/>
      <c r="O26" s="155"/>
      <c r="P26" s="155"/>
      <c r="Q26" s="156"/>
      <c r="R26" s="151"/>
      <c r="S26" s="151"/>
    </row>
    <row r="27" spans="1:47" s="71" customFormat="1" ht="42.75" thickBot="1" x14ac:dyDescent="0.45">
      <c r="A27" s="329" t="s">
        <v>68</v>
      </c>
      <c r="B27" s="330"/>
      <c r="C27" s="327"/>
      <c r="D27" s="214"/>
      <c r="E27" s="214"/>
      <c r="F27" s="214" t="s">
        <v>144</v>
      </c>
      <c r="G27" s="214"/>
      <c r="H27" s="214" t="s">
        <v>146</v>
      </c>
      <c r="I27" s="214"/>
      <c r="J27" s="152"/>
      <c r="K27" s="152"/>
      <c r="L27" s="152"/>
      <c r="M27" s="214"/>
      <c r="N27" s="155"/>
      <c r="O27" s="155"/>
      <c r="P27" s="155"/>
      <c r="Q27" s="156"/>
      <c r="R27" s="151"/>
      <c r="S27" s="151"/>
    </row>
    <row r="28" spans="1:47" s="71" customFormat="1" ht="27" thickBot="1" x14ac:dyDescent="0.45">
      <c r="A28" s="331" t="s">
        <v>67</v>
      </c>
      <c r="B28" s="332"/>
      <c r="C28" s="328"/>
      <c r="D28" s="215"/>
      <c r="E28" s="215"/>
      <c r="F28" s="230" t="s">
        <v>131</v>
      </c>
      <c r="G28" s="215"/>
      <c r="H28" s="215"/>
      <c r="I28" s="215"/>
      <c r="J28" s="152"/>
      <c r="K28" s="152"/>
      <c r="L28" s="152"/>
      <c r="M28" s="215"/>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7" t="s">
        <v>124</v>
      </c>
      <c r="E31" s="250" t="s">
        <v>174</v>
      </c>
      <c r="F31" s="250" t="s">
        <v>174</v>
      </c>
      <c r="G31" s="217" t="s">
        <v>124</v>
      </c>
      <c r="H31" s="250" t="s">
        <v>174</v>
      </c>
      <c r="I31" s="217" t="s">
        <v>124</v>
      </c>
      <c r="J31" s="250" t="s">
        <v>174</v>
      </c>
      <c r="K31" s="250" t="s">
        <v>174</v>
      </c>
      <c r="L31" s="250" t="s">
        <v>174</v>
      </c>
      <c r="M31" s="217" t="s">
        <v>124</v>
      </c>
      <c r="N31" s="3" t="s">
        <v>170</v>
      </c>
      <c r="O31" s="171" t="s">
        <v>171</v>
      </c>
      <c r="P31" s="198" t="s">
        <v>212</v>
      </c>
      <c r="Q31" s="255" t="s">
        <v>169</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17" t="s">
        <v>124</v>
      </c>
      <c r="E32" s="221" t="s">
        <v>174</v>
      </c>
      <c r="F32" s="221" t="s">
        <v>174</v>
      </c>
      <c r="G32" s="217" t="s">
        <v>124</v>
      </c>
      <c r="H32" s="221" t="s">
        <v>174</v>
      </c>
      <c r="I32" s="217" t="s">
        <v>124</v>
      </c>
      <c r="J32" s="221" t="s">
        <v>174</v>
      </c>
      <c r="K32" s="221" t="s">
        <v>174</v>
      </c>
      <c r="L32" s="221" t="s">
        <v>174</v>
      </c>
      <c r="M32" s="217" t="s">
        <v>124</v>
      </c>
      <c r="N32" s="3" t="s">
        <v>164</v>
      </c>
      <c r="O32" s="171" t="s">
        <v>167</v>
      </c>
      <c r="P32" s="236" t="s">
        <v>168</v>
      </c>
      <c r="Q32" s="237"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217" t="s">
        <v>124</v>
      </c>
      <c r="E33" s="221" t="s">
        <v>99</v>
      </c>
      <c r="F33" s="221" t="s">
        <v>99</v>
      </c>
      <c r="G33" s="217" t="s">
        <v>124</v>
      </c>
      <c r="H33" s="221" t="s">
        <v>99</v>
      </c>
      <c r="I33" s="217" t="s">
        <v>124</v>
      </c>
      <c r="J33" s="221" t="s">
        <v>174</v>
      </c>
      <c r="K33" s="221" t="s">
        <v>174</v>
      </c>
      <c r="L33" s="221" t="s">
        <v>174</v>
      </c>
      <c r="M33" s="217" t="s">
        <v>124</v>
      </c>
      <c r="N33" s="3" t="s">
        <v>164</v>
      </c>
      <c r="O33" s="171" t="s">
        <v>165</v>
      </c>
      <c r="P33" s="236" t="s">
        <v>166</v>
      </c>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7"/>
      <c r="F34" s="7"/>
      <c r="G34" s="7"/>
      <c r="H34" s="7"/>
      <c r="I34" s="7"/>
      <c r="J34" s="4"/>
      <c r="K34" s="7"/>
      <c r="L34" s="4"/>
      <c r="M34" s="7"/>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9"/>
      <c r="F35" s="9"/>
      <c r="G35" s="9"/>
      <c r="H35" s="9"/>
      <c r="I35" s="9"/>
      <c r="J35" s="1"/>
      <c r="L35" s="1"/>
      <c r="M35" s="9"/>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7" t="s">
        <v>124</v>
      </c>
      <c r="E36" s="222" t="s">
        <v>161</v>
      </c>
      <c r="F36" s="222" t="s">
        <v>161</v>
      </c>
      <c r="G36" s="217" t="s">
        <v>124</v>
      </c>
      <c r="H36" s="222" t="s">
        <v>161</v>
      </c>
      <c r="I36" s="217" t="s">
        <v>124</v>
      </c>
      <c r="J36" s="222" t="s">
        <v>161</v>
      </c>
      <c r="K36" s="222" t="s">
        <v>161</v>
      </c>
      <c r="L36" s="222" t="s">
        <v>161</v>
      </c>
      <c r="M36" s="217" t="s">
        <v>124</v>
      </c>
      <c r="N36" s="141" t="s">
        <v>170</v>
      </c>
      <c r="O36" s="171" t="s">
        <v>196</v>
      </c>
      <c r="P36" s="170" t="s">
        <v>195</v>
      </c>
      <c r="Q36" s="271" t="s">
        <v>178</v>
      </c>
      <c r="S36" s="150"/>
      <c r="AD36" s="1"/>
      <c r="AE36" s="1"/>
      <c r="AF36" s="1"/>
      <c r="AG36" s="1"/>
      <c r="AH36" s="1"/>
      <c r="AI36" s="1"/>
      <c r="AJ36" s="1"/>
      <c r="AK36" s="1"/>
      <c r="AL36" s="1"/>
      <c r="AM36" s="1"/>
      <c r="AN36" s="1"/>
      <c r="AO36" s="1"/>
      <c r="AP36" s="1"/>
      <c r="AQ36" s="1"/>
      <c r="AR36" s="1"/>
      <c r="AS36" s="1"/>
      <c r="AT36" s="1"/>
      <c r="AU36" s="1"/>
    </row>
    <row r="37" spans="1:47" ht="63" x14ac:dyDescent="0.25">
      <c r="A37" s="342"/>
      <c r="B37" s="343"/>
      <c r="C37" s="178" t="s">
        <v>73</v>
      </c>
      <c r="D37" s="217" t="s">
        <v>124</v>
      </c>
      <c r="E37" s="222" t="s">
        <v>161</v>
      </c>
      <c r="F37" s="222" t="s">
        <v>161</v>
      </c>
      <c r="G37" s="217" t="s">
        <v>124</v>
      </c>
      <c r="H37" s="222" t="s">
        <v>161</v>
      </c>
      <c r="I37" s="217" t="s">
        <v>124</v>
      </c>
      <c r="J37" s="222" t="s">
        <v>161</v>
      </c>
      <c r="K37" s="222" t="s">
        <v>161</v>
      </c>
      <c r="L37" s="222" t="s">
        <v>161</v>
      </c>
      <c r="M37" s="217" t="s">
        <v>124</v>
      </c>
      <c r="N37" s="141" t="s">
        <v>164</v>
      </c>
      <c r="O37" s="171" t="s">
        <v>202</v>
      </c>
      <c r="P37" s="170" t="s">
        <v>229</v>
      </c>
      <c r="Q37" s="271" t="s">
        <v>178</v>
      </c>
      <c r="S37" s="150"/>
      <c r="AD37" s="1"/>
      <c r="AE37" s="1"/>
      <c r="AF37" s="1"/>
      <c r="AG37" s="1"/>
      <c r="AH37" s="1"/>
      <c r="AI37" s="1"/>
      <c r="AJ37" s="1"/>
      <c r="AK37" s="1"/>
      <c r="AL37" s="1"/>
      <c r="AM37" s="1"/>
      <c r="AN37" s="1"/>
      <c r="AO37" s="1"/>
      <c r="AP37" s="1"/>
      <c r="AQ37" s="1"/>
      <c r="AR37" s="1"/>
      <c r="AS37" s="1"/>
      <c r="AT37" s="1"/>
      <c r="AU37" s="1"/>
    </row>
    <row r="38" spans="1:47" ht="31.5" x14ac:dyDescent="0.25">
      <c r="A38" s="342"/>
      <c r="B38" s="343"/>
      <c r="C38" s="179" t="s">
        <v>71</v>
      </c>
      <c r="D38" s="217" t="s">
        <v>124</v>
      </c>
      <c r="E38" s="222" t="s">
        <v>174</v>
      </c>
      <c r="F38" s="222" t="s">
        <v>174</v>
      </c>
      <c r="G38" s="217" t="s">
        <v>124</v>
      </c>
      <c r="H38" s="222" t="s">
        <v>174</v>
      </c>
      <c r="I38" s="217" t="s">
        <v>124</v>
      </c>
      <c r="J38" s="222" t="s">
        <v>174</v>
      </c>
      <c r="K38" s="222" t="s">
        <v>174</v>
      </c>
      <c r="L38" s="222" t="s">
        <v>174</v>
      </c>
      <c r="M38" s="217" t="s">
        <v>124</v>
      </c>
      <c r="N38" s="141" t="s">
        <v>170</v>
      </c>
      <c r="O38" s="171" t="s">
        <v>203</v>
      </c>
      <c r="P38" s="198" t="s">
        <v>230</v>
      </c>
      <c r="Q38" s="255" t="s">
        <v>169</v>
      </c>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7" t="s">
        <v>124</v>
      </c>
      <c r="E39" s="222" t="s">
        <v>174</v>
      </c>
      <c r="F39" s="222" t="s">
        <v>174</v>
      </c>
      <c r="G39" s="217" t="s">
        <v>124</v>
      </c>
      <c r="H39" s="222" t="s">
        <v>174</v>
      </c>
      <c r="I39" s="217" t="s">
        <v>124</v>
      </c>
      <c r="J39" s="222" t="s">
        <v>174</v>
      </c>
      <c r="K39" s="222" t="s">
        <v>174</v>
      </c>
      <c r="L39" s="222" t="s">
        <v>174</v>
      </c>
      <c r="M39" s="217" t="s">
        <v>124</v>
      </c>
      <c r="N39" s="3" t="s">
        <v>170</v>
      </c>
      <c r="O39" s="171" t="s">
        <v>205</v>
      </c>
      <c r="P39" s="170" t="s">
        <v>195</v>
      </c>
      <c r="Q39" s="255" t="s">
        <v>169</v>
      </c>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17" t="s">
        <v>124</v>
      </c>
      <c r="E40" s="222" t="s">
        <v>99</v>
      </c>
      <c r="F40" s="222" t="s">
        <v>99</v>
      </c>
      <c r="G40" s="217" t="s">
        <v>124</v>
      </c>
      <c r="H40" s="222" t="s">
        <v>99</v>
      </c>
      <c r="I40" s="217" t="s">
        <v>124</v>
      </c>
      <c r="J40" s="222" t="s">
        <v>174</v>
      </c>
      <c r="K40" s="222" t="s">
        <v>174</v>
      </c>
      <c r="L40" s="222" t="s">
        <v>174</v>
      </c>
      <c r="M40" s="217" t="s">
        <v>124</v>
      </c>
      <c r="N40" s="3" t="s">
        <v>124</v>
      </c>
      <c r="O40" s="3" t="s">
        <v>124</v>
      </c>
      <c r="P40" s="254" t="s">
        <v>228</v>
      </c>
      <c r="Q40" s="255" t="s">
        <v>169</v>
      </c>
      <c r="S40" s="150"/>
      <c r="AD40" s="1"/>
      <c r="AE40" s="1"/>
      <c r="AF40" s="1"/>
      <c r="AG40" s="1"/>
      <c r="AH40" s="1"/>
      <c r="AI40" s="1"/>
      <c r="AJ40" s="1"/>
      <c r="AK40" s="1"/>
      <c r="AL40" s="1"/>
      <c r="AM40" s="1"/>
      <c r="AN40" s="1"/>
      <c r="AO40" s="1"/>
      <c r="AP40" s="1"/>
      <c r="AQ40" s="1"/>
      <c r="AR40" s="1"/>
      <c r="AS40" s="1"/>
      <c r="AT40" s="1"/>
      <c r="AU40" s="1"/>
    </row>
    <row r="41" spans="1:47" ht="33.75" x14ac:dyDescent="0.25">
      <c r="A41" s="204"/>
      <c r="B41" s="164"/>
      <c r="C41" s="78"/>
      <c r="D41" s="166"/>
      <c r="E41" s="167"/>
      <c r="F41" s="167"/>
      <c r="G41" s="167"/>
      <c r="H41" s="167"/>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6"/>
      <c r="F42" s="6"/>
      <c r="G42" s="6"/>
      <c r="H42" s="6"/>
      <c r="I42" s="6"/>
      <c r="J42" s="8"/>
      <c r="L42" s="8"/>
      <c r="M42" s="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7" t="s">
        <v>124</v>
      </c>
      <c r="E43" s="218" t="s">
        <v>161</v>
      </c>
      <c r="F43" s="218" t="s">
        <v>161</v>
      </c>
      <c r="G43" s="217" t="s">
        <v>124</v>
      </c>
      <c r="H43" s="218" t="s">
        <v>161</v>
      </c>
      <c r="I43" s="217" t="s">
        <v>124</v>
      </c>
      <c r="J43" s="218" t="s">
        <v>161</v>
      </c>
      <c r="K43" s="218" t="s">
        <v>161</v>
      </c>
      <c r="L43" s="218" t="s">
        <v>161</v>
      </c>
      <c r="M43" s="217" t="s">
        <v>124</v>
      </c>
      <c r="N43" s="3" t="s">
        <v>124</v>
      </c>
      <c r="O43" s="171" t="s">
        <v>124</v>
      </c>
      <c r="P43" s="195" t="s">
        <v>163</v>
      </c>
      <c r="Q43" s="271" t="s">
        <v>178</v>
      </c>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17" t="s">
        <v>124</v>
      </c>
      <c r="E44" s="222" t="s">
        <v>192</v>
      </c>
      <c r="F44" s="222" t="s">
        <v>192</v>
      </c>
      <c r="G44" s="217" t="s">
        <v>124</v>
      </c>
      <c r="H44" s="222" t="s">
        <v>192</v>
      </c>
      <c r="I44" s="217" t="s">
        <v>124</v>
      </c>
      <c r="J44" s="222" t="s">
        <v>161</v>
      </c>
      <c r="K44" s="222" t="s">
        <v>161</v>
      </c>
      <c r="L44" s="222" t="s">
        <v>161</v>
      </c>
      <c r="M44" s="217" t="s">
        <v>124</v>
      </c>
      <c r="N44" s="3" t="s">
        <v>124</v>
      </c>
      <c r="O44" s="171" t="s">
        <v>124</v>
      </c>
      <c r="P44" s="195" t="s">
        <v>231</v>
      </c>
      <c r="Q44" s="255" t="s">
        <v>178</v>
      </c>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217" t="s">
        <v>124</v>
      </c>
      <c r="E45" s="222" t="s">
        <v>161</v>
      </c>
      <c r="F45" s="222" t="s">
        <v>161</v>
      </c>
      <c r="G45" s="217" t="s">
        <v>124</v>
      </c>
      <c r="H45" s="222" t="s">
        <v>161</v>
      </c>
      <c r="I45" s="217" t="s">
        <v>124</v>
      </c>
      <c r="J45" s="222" t="s">
        <v>161</v>
      </c>
      <c r="K45" s="222" t="s">
        <v>161</v>
      </c>
      <c r="L45" s="222" t="s">
        <v>161</v>
      </c>
      <c r="M45" s="217" t="s">
        <v>124</v>
      </c>
      <c r="N45" s="3" t="s">
        <v>124</v>
      </c>
      <c r="O45" s="171" t="s">
        <v>124</v>
      </c>
      <c r="P45" s="195" t="s">
        <v>232</v>
      </c>
      <c r="Q45" s="271" t="s">
        <v>178</v>
      </c>
      <c r="R45" s="150"/>
      <c r="S45" s="150"/>
      <c r="AD45" s="1"/>
      <c r="AE45" s="1"/>
      <c r="AF45" s="1"/>
      <c r="AG45" s="1"/>
      <c r="AH45" s="1"/>
      <c r="AI45" s="1"/>
      <c r="AJ45" s="1"/>
      <c r="AK45" s="1"/>
      <c r="AL45" s="1"/>
      <c r="AM45" s="1"/>
      <c r="AN45" s="1"/>
      <c r="AO45" s="1"/>
      <c r="AP45" s="1"/>
      <c r="AQ45" s="1"/>
      <c r="AR45" s="1"/>
      <c r="AS45" s="1"/>
      <c r="AT45" s="1"/>
      <c r="AU45" s="1"/>
    </row>
    <row r="46" spans="1:47" ht="30" x14ac:dyDescent="0.25">
      <c r="A46" s="342"/>
      <c r="B46" s="343"/>
      <c r="C46" s="260" t="s">
        <v>79</v>
      </c>
      <c r="D46" s="217" t="s">
        <v>124</v>
      </c>
      <c r="E46" s="222" t="s">
        <v>161</v>
      </c>
      <c r="F46" s="222" t="s">
        <v>161</v>
      </c>
      <c r="G46" s="217" t="s">
        <v>124</v>
      </c>
      <c r="H46" s="222" t="s">
        <v>161</v>
      </c>
      <c r="I46" s="217" t="s">
        <v>124</v>
      </c>
      <c r="J46" s="222" t="s">
        <v>161</v>
      </c>
      <c r="K46" s="222" t="s">
        <v>161</v>
      </c>
      <c r="L46" s="222" t="s">
        <v>161</v>
      </c>
      <c r="M46" s="217" t="s">
        <v>124</v>
      </c>
      <c r="N46" s="3" t="s">
        <v>124</v>
      </c>
      <c r="O46" s="171" t="s">
        <v>124</v>
      </c>
      <c r="P46" s="200" t="s">
        <v>303</v>
      </c>
      <c r="Q46" s="200" t="s">
        <v>178</v>
      </c>
      <c r="R46" s="269"/>
      <c r="S46" s="150"/>
      <c r="AD46" s="1"/>
      <c r="AE46" s="1"/>
      <c r="AF46" s="1"/>
      <c r="AG46" s="1"/>
      <c r="AH46" s="1"/>
      <c r="AI46" s="1"/>
      <c r="AJ46" s="1"/>
      <c r="AK46" s="1"/>
      <c r="AL46" s="1"/>
      <c r="AM46" s="1"/>
      <c r="AN46" s="1"/>
      <c r="AO46" s="1"/>
      <c r="AP46" s="1"/>
      <c r="AQ46" s="1"/>
      <c r="AR46" s="1"/>
      <c r="AS46" s="1"/>
      <c r="AT46" s="1"/>
      <c r="AU46" s="1"/>
    </row>
    <row r="47" spans="1:47" ht="30" x14ac:dyDescent="0.25">
      <c r="A47" s="342"/>
      <c r="B47" s="343"/>
      <c r="C47" s="59" t="str">
        <f t="shared" ref="C47:C48" si="3">C61</f>
        <v>Remove TAC</v>
      </c>
      <c r="D47" s="217" t="s">
        <v>124</v>
      </c>
      <c r="E47" s="222" t="s">
        <v>161</v>
      </c>
      <c r="F47" s="222" t="s">
        <v>161</v>
      </c>
      <c r="G47" s="217" t="s">
        <v>124</v>
      </c>
      <c r="H47" s="222" t="s">
        <v>161</v>
      </c>
      <c r="I47" s="217" t="s">
        <v>124</v>
      </c>
      <c r="J47" s="222" t="s">
        <v>161</v>
      </c>
      <c r="K47" s="222" t="s">
        <v>161</v>
      </c>
      <c r="L47" s="222" t="s">
        <v>161</v>
      </c>
      <c r="M47" s="217" t="s">
        <v>124</v>
      </c>
      <c r="N47" s="3" t="s">
        <v>124</v>
      </c>
      <c r="O47" s="171" t="s">
        <v>124</v>
      </c>
      <c r="P47" s="267" t="s">
        <v>280</v>
      </c>
      <c r="Q47" s="255" t="s">
        <v>178</v>
      </c>
      <c r="R47" s="150"/>
      <c r="S47" s="150"/>
      <c r="AD47" s="1"/>
      <c r="AE47" s="1"/>
      <c r="AF47" s="1"/>
      <c r="AG47" s="1"/>
      <c r="AH47" s="1"/>
      <c r="AI47" s="1"/>
      <c r="AJ47" s="1"/>
      <c r="AK47" s="1"/>
      <c r="AL47" s="1"/>
      <c r="AM47" s="1"/>
      <c r="AN47" s="1"/>
      <c r="AO47" s="1"/>
      <c r="AP47" s="1"/>
      <c r="AQ47" s="1"/>
      <c r="AR47" s="1"/>
      <c r="AS47" s="1"/>
      <c r="AT47" s="1"/>
      <c r="AU47" s="1"/>
    </row>
    <row r="48" spans="1:47" ht="45" x14ac:dyDescent="0.25">
      <c r="A48" s="342"/>
      <c r="B48" s="343"/>
      <c r="C48" s="58" t="str">
        <f t="shared" si="3"/>
        <v xml:space="preserve">Merge TAC regions </v>
      </c>
      <c r="D48" s="217" t="s">
        <v>124</v>
      </c>
      <c r="E48" s="216" t="s">
        <v>99</v>
      </c>
      <c r="F48" s="216" t="s">
        <v>99</v>
      </c>
      <c r="G48" s="217" t="s">
        <v>124</v>
      </c>
      <c r="H48" s="216" t="s">
        <v>99</v>
      </c>
      <c r="I48" s="217" t="s">
        <v>124</v>
      </c>
      <c r="J48" s="216" t="s">
        <v>99</v>
      </c>
      <c r="K48" s="216" t="s">
        <v>99</v>
      </c>
      <c r="L48" s="216" t="s">
        <v>99</v>
      </c>
      <c r="M48" s="217" t="s">
        <v>124</v>
      </c>
      <c r="N48" s="3" t="s">
        <v>124</v>
      </c>
      <c r="O48" s="141" t="s">
        <v>281</v>
      </c>
      <c r="P48" s="195" t="s">
        <v>173</v>
      </c>
      <c r="Q48" s="255" t="s">
        <v>237</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6"/>
      <c r="F49" s="6"/>
      <c r="G49" s="6"/>
      <c r="H49" s="6"/>
      <c r="I49" s="6"/>
      <c r="J49" s="1"/>
      <c r="K49" s="6"/>
      <c r="L49" s="1"/>
      <c r="M49" s="6"/>
      <c r="N49" s="5"/>
      <c r="O49" s="5"/>
      <c r="P49" s="5"/>
      <c r="Q49" s="208"/>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7"/>
      <c r="F50" s="7"/>
      <c r="G50" s="7"/>
      <c r="H50" s="7"/>
      <c r="I50" s="7"/>
      <c r="J50" s="36"/>
      <c r="L50" s="36"/>
      <c r="M50" s="7"/>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217" t="s">
        <v>124</v>
      </c>
      <c r="E51" s="218" t="s">
        <v>161</v>
      </c>
      <c r="F51" s="218" t="s">
        <v>161</v>
      </c>
      <c r="G51" s="217" t="s">
        <v>124</v>
      </c>
      <c r="H51" s="218" t="s">
        <v>161</v>
      </c>
      <c r="I51" s="217" t="s">
        <v>124</v>
      </c>
      <c r="J51" s="218" t="s">
        <v>161</v>
      </c>
      <c r="K51" s="218" t="s">
        <v>161</v>
      </c>
      <c r="L51" s="218" t="s">
        <v>161</v>
      </c>
      <c r="M51" s="217" t="s">
        <v>124</v>
      </c>
      <c r="N51" s="3" t="s">
        <v>124</v>
      </c>
      <c r="O51" s="3" t="s">
        <v>124</v>
      </c>
      <c r="P51" s="195" t="s">
        <v>162</v>
      </c>
      <c r="Q51" s="255" t="s">
        <v>178</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217" t="s">
        <v>124</v>
      </c>
      <c r="E52" s="218" t="s">
        <v>161</v>
      </c>
      <c r="F52" s="218" t="s">
        <v>161</v>
      </c>
      <c r="G52" s="217" t="s">
        <v>124</v>
      </c>
      <c r="H52" s="218" t="s">
        <v>161</v>
      </c>
      <c r="I52" s="217" t="s">
        <v>124</v>
      </c>
      <c r="J52" s="218" t="s">
        <v>161</v>
      </c>
      <c r="K52" s="218" t="s">
        <v>161</v>
      </c>
      <c r="L52" s="218" t="s">
        <v>161</v>
      </c>
      <c r="M52" s="217" t="s">
        <v>124</v>
      </c>
      <c r="N52" s="3" t="s">
        <v>124</v>
      </c>
      <c r="O52" s="3" t="s">
        <v>124</v>
      </c>
      <c r="P52" s="238" t="s">
        <v>172</v>
      </c>
      <c r="Q52" s="255" t="s">
        <v>178</v>
      </c>
      <c r="R52" s="150"/>
      <c r="S52" s="150"/>
    </row>
    <row r="53" spans="1:47" s="1" customFormat="1" ht="30" x14ac:dyDescent="0.35">
      <c r="A53" s="342"/>
      <c r="B53" s="343"/>
      <c r="C53" s="176" t="s">
        <v>31</v>
      </c>
      <c r="D53" s="217" t="s">
        <v>124</v>
      </c>
      <c r="E53" s="218" t="s">
        <v>161</v>
      </c>
      <c r="F53" s="218" t="s">
        <v>161</v>
      </c>
      <c r="G53" s="217" t="s">
        <v>124</v>
      </c>
      <c r="H53" s="218" t="s">
        <v>161</v>
      </c>
      <c r="I53" s="217" t="s">
        <v>124</v>
      </c>
      <c r="J53" s="218" t="s">
        <v>161</v>
      </c>
      <c r="K53" s="218" t="s">
        <v>161</v>
      </c>
      <c r="L53" s="218" t="s">
        <v>161</v>
      </c>
      <c r="M53" s="217" t="s">
        <v>124</v>
      </c>
      <c r="N53" s="3" t="s">
        <v>124</v>
      </c>
      <c r="O53" s="3" t="s">
        <v>124</v>
      </c>
      <c r="P53" s="255" t="s">
        <v>238</v>
      </c>
      <c r="Q53" s="255" t="s">
        <v>178</v>
      </c>
      <c r="R53" s="150"/>
      <c r="S53" s="150"/>
    </row>
    <row r="54" spans="1:47" s="1" customFormat="1" ht="21" customHeight="1" x14ac:dyDescent="0.35">
      <c r="A54" s="342"/>
      <c r="B54" s="343"/>
      <c r="C54" s="175"/>
      <c r="D54" s="185"/>
      <c r="E54" s="185"/>
      <c r="F54" s="185"/>
      <c r="G54" s="185"/>
      <c r="H54" s="185"/>
      <c r="I54" s="185"/>
      <c r="J54" s="39"/>
      <c r="K54" s="196"/>
      <c r="L54" s="39"/>
      <c r="M54" s="39"/>
      <c r="N54" s="197"/>
      <c r="O54" s="197"/>
      <c r="P54" s="148"/>
      <c r="Q54" s="147"/>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32" customHeight="1" thickBot="1" x14ac:dyDescent="0.3">
      <c r="A57" s="344" t="s">
        <v>78</v>
      </c>
      <c r="B57" s="345"/>
      <c r="C57" s="345"/>
      <c r="D57" s="346" t="s">
        <v>282</v>
      </c>
      <c r="E57" s="345"/>
      <c r="F57" s="345"/>
      <c r="G57" s="345"/>
      <c r="H57" s="345"/>
      <c r="I57" s="347"/>
      <c r="J57" s="117"/>
      <c r="K57" s="105"/>
      <c r="L57" s="20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03"/>
      <c r="I67" s="106"/>
      <c r="J67" s="117"/>
      <c r="K67" s="105"/>
      <c r="L67" s="20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29">
    <mergeCell ref="A60:B65"/>
    <mergeCell ref="A67:C67"/>
    <mergeCell ref="A36:B40"/>
    <mergeCell ref="A43:B48"/>
    <mergeCell ref="A51:B55"/>
    <mergeCell ref="A57:C57"/>
    <mergeCell ref="D57:I57"/>
    <mergeCell ref="R57:S57"/>
    <mergeCell ref="A29:B29"/>
    <mergeCell ref="R30:S30"/>
    <mergeCell ref="A31:B33"/>
    <mergeCell ref="R32:S32"/>
    <mergeCell ref="R35:S35"/>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sheetPr>
  <dimension ref="A1:AU81"/>
  <sheetViews>
    <sheetView zoomScale="60" zoomScaleNormal="60" workbookViewId="0">
      <pane xSplit="2" ySplit="2" topLeftCell="C12" activePane="bottomRight" state="frozen"/>
      <selection pane="topRight" activeCell="C1" sqref="C1"/>
      <selection pane="bottomLeft" activeCell="A3" sqref="A3"/>
      <selection pane="bottomRight" activeCell="F24" sqref="F2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5.375" bestFit="1"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82</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74</v>
      </c>
      <c r="D4" s="323"/>
      <c r="E4" s="323"/>
      <c r="F4" s="323"/>
      <c r="G4" s="323"/>
      <c r="H4" s="323"/>
      <c r="I4" s="323"/>
      <c r="J4" s="323"/>
      <c r="K4" s="323"/>
      <c r="L4" s="323"/>
      <c r="M4" s="323"/>
    </row>
    <row r="5" spans="1:29" s="1" customFormat="1" ht="26.25" x14ac:dyDescent="0.25">
      <c r="A5" s="333" t="s">
        <v>346</v>
      </c>
      <c r="B5" s="333"/>
      <c r="C5" s="212">
        <f>C4*1</f>
        <v>74</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87">
        <f>(D8/$C$4)*100</f>
        <v>0</v>
      </c>
      <c r="E7" s="100">
        <f t="shared" ref="E7:I7" si="0">(E8/$C$4)*100</f>
        <v>16.216216216216218</v>
      </c>
      <c r="F7" s="100">
        <f t="shared" si="0"/>
        <v>21.621621621621621</v>
      </c>
      <c r="G7" s="87">
        <f>(G8/$C$4)*100</f>
        <v>0</v>
      </c>
      <c r="H7" s="100">
        <f>(H8/$C$4)*100</f>
        <v>60.810810810810814</v>
      </c>
      <c r="I7" s="87">
        <f t="shared" si="0"/>
        <v>0</v>
      </c>
      <c r="J7" s="90">
        <v>16.899999999999999</v>
      </c>
      <c r="K7" s="90">
        <v>79.599999999999994</v>
      </c>
      <c r="L7" s="90">
        <v>3.5</v>
      </c>
      <c r="M7" s="87">
        <f t="shared" ref="M7" si="1">(M8/$C$4)*100</f>
        <v>1.3513513513513513</v>
      </c>
      <c r="N7" s="71"/>
    </row>
    <row r="8" spans="1:29" s="1" customFormat="1" ht="26.25" customHeight="1" x14ac:dyDescent="0.25">
      <c r="A8" s="128"/>
      <c r="B8" s="123" t="s">
        <v>339</v>
      </c>
      <c r="C8" s="73"/>
      <c r="D8" s="50">
        <v>0</v>
      </c>
      <c r="E8" s="50">
        <v>12</v>
      </c>
      <c r="F8" s="50">
        <v>16</v>
      </c>
      <c r="G8" s="50">
        <v>0</v>
      </c>
      <c r="H8" s="50">
        <v>45</v>
      </c>
      <c r="I8" s="50">
        <v>0</v>
      </c>
      <c r="J8" s="91">
        <f>($H$8/100)*J7</f>
        <v>7.6049999999999995</v>
      </c>
      <c r="K8" s="91">
        <f>($H$8/100)*K7</f>
        <v>35.82</v>
      </c>
      <c r="L8" s="91">
        <f>($H$8/100)*L7</f>
        <v>1.575</v>
      </c>
      <c r="M8" s="50">
        <v>1</v>
      </c>
      <c r="N8" s="94"/>
    </row>
    <row r="9" spans="1:29" s="1" customFormat="1" ht="26.25" customHeight="1" x14ac:dyDescent="0.25">
      <c r="A9" s="124" t="s">
        <v>48</v>
      </c>
      <c r="B9" s="122" t="s">
        <v>47</v>
      </c>
      <c r="C9" s="73"/>
      <c r="D9" s="87">
        <v>0</v>
      </c>
      <c r="E9" s="87">
        <v>12</v>
      </c>
      <c r="F9" s="50">
        <v>16</v>
      </c>
      <c r="G9" s="87">
        <v>0</v>
      </c>
      <c r="H9" s="87">
        <v>45</v>
      </c>
      <c r="I9" s="87">
        <v>0</v>
      </c>
      <c r="J9" s="91"/>
      <c r="K9" s="91"/>
      <c r="L9" s="91"/>
      <c r="M9" s="50">
        <v>1</v>
      </c>
      <c r="N9" s="139">
        <f>SUM(D9:I9)</f>
        <v>73</v>
      </c>
      <c r="O9" s="1" t="s">
        <v>91</v>
      </c>
    </row>
    <row r="10" spans="1:29" s="1" customFormat="1" ht="26.25" customHeight="1" x14ac:dyDescent="0.25">
      <c r="A10" s="128"/>
      <c r="B10" s="123" t="s">
        <v>340</v>
      </c>
      <c r="C10" s="73"/>
      <c r="D10" s="88">
        <f>($C$5/100)*D7</f>
        <v>0</v>
      </c>
      <c r="E10" s="88">
        <f t="shared" ref="E10:I10" si="2">($C$5/100)*E7</f>
        <v>12</v>
      </c>
      <c r="F10" s="88">
        <f t="shared" si="2"/>
        <v>16</v>
      </c>
      <c r="G10" s="88">
        <f>($C$5/100)*G7</f>
        <v>0</v>
      </c>
      <c r="H10" s="88">
        <f>($C$5/100)*H7</f>
        <v>45</v>
      </c>
      <c r="I10" s="88">
        <f t="shared" si="2"/>
        <v>0</v>
      </c>
      <c r="J10" s="92">
        <f>($H$10/100)*J7</f>
        <v>7.6049999999999995</v>
      </c>
      <c r="K10" s="92">
        <f>($H$10/100)*K7</f>
        <v>35.82</v>
      </c>
      <c r="L10" s="92">
        <f>($H$10/100)*L7</f>
        <v>1.575</v>
      </c>
      <c r="M10" s="88">
        <f t="shared" ref="M10" si="3">($C$5/100)*M7</f>
        <v>1</v>
      </c>
      <c r="N10" s="94"/>
    </row>
    <row r="11" spans="1:29" s="1" customFormat="1" ht="26.25" customHeight="1" x14ac:dyDescent="0.25">
      <c r="A11" s="124" t="s">
        <v>49</v>
      </c>
      <c r="B11" s="122" t="s">
        <v>341</v>
      </c>
      <c r="C11" s="73"/>
      <c r="D11" s="235">
        <v>0</v>
      </c>
      <c r="E11" s="225">
        <v>0.192</v>
      </c>
      <c r="F11" s="65">
        <v>15</v>
      </c>
      <c r="G11" s="65"/>
      <c r="H11" s="225">
        <v>37</v>
      </c>
      <c r="I11" s="225">
        <v>0</v>
      </c>
      <c r="J11" s="90">
        <v>5</v>
      </c>
      <c r="K11" s="93">
        <v>5026</v>
      </c>
      <c r="L11" s="90">
        <v>2</v>
      </c>
      <c r="M11" s="87">
        <v>0</v>
      </c>
      <c r="N11" s="94"/>
    </row>
    <row r="12" spans="1:29" s="1" customFormat="1" ht="26.25" customHeight="1" x14ac:dyDescent="0.25">
      <c r="A12" s="124"/>
      <c r="B12" s="122" t="s">
        <v>342</v>
      </c>
      <c r="C12" s="73"/>
      <c r="D12" s="235">
        <v>0</v>
      </c>
      <c r="E12" s="225">
        <f>0.192*1.1486</f>
        <v>0.22053120000000001</v>
      </c>
      <c r="F12" s="65">
        <f>F11*0.1486</f>
        <v>2.2290000000000001</v>
      </c>
      <c r="G12" s="65">
        <f t="shared" ref="G12:H12" si="4">G11*0.1486</f>
        <v>0</v>
      </c>
      <c r="H12" s="65">
        <f t="shared" si="4"/>
        <v>5.4982000000000006</v>
      </c>
      <c r="I12" s="225">
        <v>0</v>
      </c>
      <c r="J12" s="90"/>
      <c r="K12" s="93"/>
      <c r="L12" s="90"/>
      <c r="M12" s="87">
        <v>0</v>
      </c>
      <c r="N12" s="94"/>
    </row>
    <row r="13" spans="1:29" s="1" customFormat="1" ht="26.25" customHeight="1" x14ac:dyDescent="0.25">
      <c r="B13" s="122" t="s">
        <v>343</v>
      </c>
      <c r="C13" s="73"/>
      <c r="D13" s="140"/>
      <c r="E13" s="140"/>
      <c r="F13" s="140">
        <f>F12/F14</f>
        <v>0.12937489117186141</v>
      </c>
      <c r="G13" s="140"/>
      <c r="H13" s="140">
        <f>H12/H14</f>
        <v>0.12937489117186143</v>
      </c>
      <c r="I13" s="140"/>
      <c r="J13" s="90">
        <v>30.61</v>
      </c>
      <c r="K13" s="93">
        <v>33.07</v>
      </c>
      <c r="L13" s="90">
        <v>455.3</v>
      </c>
      <c r="M13" s="140">
        <v>0</v>
      </c>
      <c r="N13" s="94"/>
    </row>
    <row r="14" spans="1:29" s="1" customFormat="1" ht="26.25" x14ac:dyDescent="0.25">
      <c r="A14" s="46"/>
      <c r="B14" s="122" t="s">
        <v>344</v>
      </c>
      <c r="C14" s="126">
        <f>SUM(D14:I14,M14)</f>
        <v>60.1397312</v>
      </c>
      <c r="D14" s="65">
        <f>D12+D11</f>
        <v>0</v>
      </c>
      <c r="E14" s="65">
        <f t="shared" ref="E14:I14" si="5">E12+E11</f>
        <v>0.41253119999999999</v>
      </c>
      <c r="F14" s="97">
        <f t="shared" si="5"/>
        <v>17.228999999999999</v>
      </c>
      <c r="G14" s="97">
        <f t="shared" si="5"/>
        <v>0</v>
      </c>
      <c r="H14" s="97">
        <f t="shared" si="5"/>
        <v>42.498199999999997</v>
      </c>
      <c r="I14" s="97">
        <f t="shared" si="5"/>
        <v>0</v>
      </c>
      <c r="J14" s="98">
        <f t="shared" ref="J14:L14" si="6">(J11/(100-J13))*100</f>
        <v>7.2056492289955321</v>
      </c>
      <c r="K14" s="98">
        <f t="shared" si="6"/>
        <v>7509.3381144479299</v>
      </c>
      <c r="L14" s="98">
        <f t="shared" si="6"/>
        <v>-0.56290458767238949</v>
      </c>
      <c r="M14" s="97">
        <f t="shared" ref="M14" si="7">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212">
        <v>74</v>
      </c>
      <c r="D16" s="87">
        <v>0</v>
      </c>
      <c r="E16" s="87">
        <v>12</v>
      </c>
      <c r="F16" s="87">
        <v>16</v>
      </c>
      <c r="G16" s="87"/>
      <c r="H16" s="87">
        <v>45</v>
      </c>
      <c r="I16" s="87"/>
      <c r="J16" s="87"/>
      <c r="K16" s="87"/>
      <c r="L16" s="87"/>
      <c r="M16" s="87">
        <v>1</v>
      </c>
    </row>
    <row r="17" spans="1:47" s="1" customFormat="1" ht="26.25" hidden="1" x14ac:dyDescent="0.25">
      <c r="A17" s="46"/>
      <c r="B17" s="310" t="s">
        <v>336</v>
      </c>
      <c r="C17" s="212">
        <v>74</v>
      </c>
      <c r="D17" s="87">
        <v>0</v>
      </c>
      <c r="E17" s="87">
        <v>23</v>
      </c>
      <c r="F17" s="87">
        <v>9</v>
      </c>
      <c r="G17" s="87"/>
      <c r="H17" s="87">
        <v>40</v>
      </c>
      <c r="I17" s="87"/>
      <c r="J17" s="87">
        <v>2</v>
      </c>
      <c r="K17" s="87"/>
      <c r="L17" s="87"/>
      <c r="M17" s="87">
        <v>2</v>
      </c>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c r="E19" s="127">
        <f>E11/E8</f>
        <v>1.6E-2</v>
      </c>
      <c r="F19" s="136">
        <f>F11/F8</f>
        <v>0.9375</v>
      </c>
      <c r="G19" s="136"/>
      <c r="H19" s="136">
        <f>H11/H8</f>
        <v>0.82222222222222219</v>
      </c>
      <c r="I19" s="136"/>
      <c r="J19" s="125">
        <f>J14/J8</f>
        <v>0.94748839303031329</v>
      </c>
      <c r="K19" s="125">
        <f>K14/K8</f>
        <v>209.64093005158932</v>
      </c>
      <c r="L19" s="125">
        <f>L14/L8</f>
        <v>-0.35739973820469173</v>
      </c>
      <c r="M19" s="136"/>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1.6E-2</v>
      </c>
      <c r="F20" s="127">
        <f>F11/F9</f>
        <v>0.9375</v>
      </c>
      <c r="G20" s="127"/>
      <c r="H20" s="127">
        <f>H11/H9</f>
        <v>0.82222222222222219</v>
      </c>
      <c r="I20" s="127"/>
      <c r="J20" s="95"/>
      <c r="K20" s="96"/>
      <c r="L20" s="95"/>
      <c r="M20" s="127"/>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c r="E21" s="133">
        <f>E14/E8</f>
        <v>3.4377600000000001E-2</v>
      </c>
      <c r="F21" s="133">
        <f>F14/F8</f>
        <v>1.0768125</v>
      </c>
      <c r="G21" s="133"/>
      <c r="H21" s="133">
        <f>H14/H8</f>
        <v>0.94440444444444438</v>
      </c>
      <c r="I21" s="133"/>
      <c r="J21" s="95"/>
      <c r="K21" s="96"/>
      <c r="L21" s="95"/>
      <c r="M21" s="133"/>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3.4377600000000001E-2</v>
      </c>
      <c r="F22" s="129">
        <f>F14/F9</f>
        <v>1.0768125</v>
      </c>
      <c r="G22" s="129"/>
      <c r="H22" s="129">
        <f>H14/H9</f>
        <v>0.94440444444444438</v>
      </c>
      <c r="I22" s="129"/>
      <c r="J22" s="95"/>
      <c r="K22" s="96"/>
      <c r="L22" s="95"/>
      <c r="M22" s="129"/>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c r="E23" s="190">
        <f>E14/E10</f>
        <v>3.4377600000000001E-2</v>
      </c>
      <c r="F23" s="191">
        <f>F14/F10</f>
        <v>1.0768125</v>
      </c>
      <c r="G23" s="191"/>
      <c r="H23" s="191">
        <f>H14/H10</f>
        <v>0.94440444444444438</v>
      </c>
      <c r="I23" s="191"/>
      <c r="J23" s="95"/>
      <c r="K23" s="96"/>
      <c r="L23" s="95"/>
      <c r="M23" s="191"/>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c r="E24" s="192">
        <f>E10-E14</f>
        <v>11.5874688</v>
      </c>
      <c r="F24" s="153">
        <f>F10-F14</f>
        <v>-1.2289999999999992</v>
      </c>
      <c r="G24" s="193">
        <f>G10-G14</f>
        <v>0</v>
      </c>
      <c r="H24" s="193">
        <f>H10-H14</f>
        <v>2.5018000000000029</v>
      </c>
      <c r="I24" s="193">
        <v>0</v>
      </c>
      <c r="J24" s="125"/>
      <c r="K24" s="125"/>
      <c r="L24" s="125"/>
      <c r="M24" s="193">
        <f>M10-M14</f>
        <v>1</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198</v>
      </c>
      <c r="B25" s="325"/>
      <c r="C25" s="326" t="s">
        <v>124</v>
      </c>
      <c r="D25" s="213"/>
      <c r="E25" s="182" t="s">
        <v>130</v>
      </c>
      <c r="F25" s="182" t="s">
        <v>130</v>
      </c>
      <c r="G25" s="213"/>
      <c r="H25" s="182" t="s">
        <v>130</v>
      </c>
      <c r="I25" s="213"/>
      <c r="J25" s="61"/>
      <c r="K25" s="61"/>
      <c r="L25" s="61"/>
      <c r="M25" s="182"/>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214"/>
      <c r="E26" s="183" t="s">
        <v>138</v>
      </c>
      <c r="F26" s="183" t="s">
        <v>138</v>
      </c>
      <c r="G26" s="214"/>
      <c r="H26" s="183" t="s">
        <v>138</v>
      </c>
      <c r="I26" s="214"/>
      <c r="J26" s="157"/>
      <c r="K26" s="77"/>
      <c r="L26" s="77"/>
      <c r="M26" s="183"/>
      <c r="N26" s="155"/>
      <c r="O26" s="155"/>
      <c r="P26" s="155"/>
      <c r="Q26" s="156"/>
      <c r="R26" s="151"/>
      <c r="S26" s="151"/>
    </row>
    <row r="27" spans="1:47" s="71" customFormat="1" ht="27" thickBot="1" x14ac:dyDescent="0.45">
      <c r="A27" s="329" t="s">
        <v>68</v>
      </c>
      <c r="B27" s="330"/>
      <c r="C27" s="327"/>
      <c r="D27" s="214"/>
      <c r="E27" s="183"/>
      <c r="F27" s="183"/>
      <c r="G27" s="214"/>
      <c r="H27" s="183"/>
      <c r="I27" s="214"/>
      <c r="J27" s="152"/>
      <c r="K27" s="152"/>
      <c r="L27" s="152"/>
      <c r="M27" s="183"/>
      <c r="N27" s="155"/>
      <c r="O27" s="155"/>
      <c r="P27" s="155"/>
      <c r="Q27" s="156"/>
      <c r="R27" s="151"/>
      <c r="S27" s="151"/>
    </row>
    <row r="28" spans="1:47" s="71" customFormat="1" ht="27" thickBot="1" x14ac:dyDescent="0.45">
      <c r="A28" s="331" t="s">
        <v>67</v>
      </c>
      <c r="B28" s="332"/>
      <c r="C28" s="328"/>
      <c r="D28" s="215"/>
      <c r="E28" s="184"/>
      <c r="F28" s="184"/>
      <c r="G28" s="215"/>
      <c r="H28" s="184"/>
      <c r="I28" s="215"/>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217" t="s">
        <v>124</v>
      </c>
      <c r="E31" s="199" t="s">
        <v>174</v>
      </c>
      <c r="F31" s="199" t="s">
        <v>174</v>
      </c>
      <c r="G31" s="217" t="s">
        <v>124</v>
      </c>
      <c r="H31" s="199" t="s">
        <v>174</v>
      </c>
      <c r="I31" s="217" t="s">
        <v>124</v>
      </c>
      <c r="J31" s="250" t="s">
        <v>174</v>
      </c>
      <c r="K31" s="250" t="s">
        <v>174</v>
      </c>
      <c r="L31" s="250" t="s">
        <v>174</v>
      </c>
      <c r="M31" s="186" t="s">
        <v>124</v>
      </c>
      <c r="N31" s="3" t="s">
        <v>170</v>
      </c>
      <c r="O31" s="171" t="s">
        <v>171</v>
      </c>
      <c r="P31" s="348" t="s">
        <v>233</v>
      </c>
      <c r="Q31" s="255" t="s">
        <v>169</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221" t="s">
        <v>124</v>
      </c>
      <c r="E32" s="187" t="s">
        <v>174</v>
      </c>
      <c r="F32" s="187" t="s">
        <v>174</v>
      </c>
      <c r="G32" s="217" t="s">
        <v>124</v>
      </c>
      <c r="H32" s="187" t="s">
        <v>174</v>
      </c>
      <c r="I32" s="217" t="s">
        <v>124</v>
      </c>
      <c r="J32" s="221" t="s">
        <v>174</v>
      </c>
      <c r="K32" s="221" t="s">
        <v>174</v>
      </c>
      <c r="L32" s="221" t="s">
        <v>174</v>
      </c>
      <c r="M32" s="186" t="s">
        <v>124</v>
      </c>
      <c r="N32" s="3" t="s">
        <v>170</v>
      </c>
      <c r="O32" s="171" t="s">
        <v>167</v>
      </c>
      <c r="P32" s="349"/>
      <c r="Q32" s="255"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221" t="s">
        <v>124</v>
      </c>
      <c r="E33" s="187" t="s">
        <v>99</v>
      </c>
      <c r="F33" s="187" t="s">
        <v>99</v>
      </c>
      <c r="G33" s="217" t="s">
        <v>124</v>
      </c>
      <c r="H33" s="187" t="s">
        <v>99</v>
      </c>
      <c r="I33" s="217" t="s">
        <v>124</v>
      </c>
      <c r="J33" s="221" t="s">
        <v>174</v>
      </c>
      <c r="K33" s="221" t="s">
        <v>174</v>
      </c>
      <c r="L33" s="221" t="s">
        <v>174</v>
      </c>
      <c r="M33" s="186" t="s">
        <v>124</v>
      </c>
      <c r="N33" s="3" t="s">
        <v>218</v>
      </c>
      <c r="O33" s="171" t="s">
        <v>165</v>
      </c>
      <c r="P33" s="350"/>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7"/>
      <c r="H34" s="4"/>
      <c r="I34" s="7"/>
      <c r="J34" s="4"/>
      <c r="K34" s="7"/>
      <c r="L34" s="4"/>
      <c r="M34" s="286"/>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9"/>
      <c r="H35" s="1"/>
      <c r="I35" s="9"/>
      <c r="J35" s="1"/>
      <c r="L35" s="1"/>
      <c r="M35" s="287"/>
      <c r="N35" s="10"/>
      <c r="O35" s="10"/>
      <c r="P35" s="11"/>
      <c r="Q35" s="206"/>
      <c r="R35" s="150"/>
      <c r="S35" s="150"/>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17" t="s">
        <v>124</v>
      </c>
      <c r="E36" s="186" t="s">
        <v>161</v>
      </c>
      <c r="F36" s="186" t="s">
        <v>161</v>
      </c>
      <c r="G36" s="217" t="s">
        <v>124</v>
      </c>
      <c r="H36" s="186" t="s">
        <v>161</v>
      </c>
      <c r="I36" s="217" t="s">
        <v>124</v>
      </c>
      <c r="J36" s="222" t="s">
        <v>161</v>
      </c>
      <c r="K36" s="222" t="s">
        <v>161</v>
      </c>
      <c r="L36" s="222" t="s">
        <v>161</v>
      </c>
      <c r="M36" s="186" t="s">
        <v>124</v>
      </c>
      <c r="N36" s="141" t="s">
        <v>170</v>
      </c>
      <c r="O36" s="171" t="s">
        <v>196</v>
      </c>
      <c r="P36" s="170" t="s">
        <v>195</v>
      </c>
      <c r="Q36" s="255" t="s">
        <v>169</v>
      </c>
      <c r="R36" s="150"/>
      <c r="S36" s="150"/>
      <c r="AD36" s="1"/>
      <c r="AE36" s="1"/>
      <c r="AF36" s="1"/>
      <c r="AG36" s="1"/>
      <c r="AH36" s="1"/>
      <c r="AI36" s="1"/>
      <c r="AJ36" s="1"/>
      <c r="AK36" s="1"/>
      <c r="AL36" s="1"/>
      <c r="AM36" s="1"/>
      <c r="AN36" s="1"/>
      <c r="AO36" s="1"/>
      <c r="AP36" s="1"/>
      <c r="AQ36" s="1"/>
      <c r="AR36" s="1"/>
      <c r="AS36" s="1"/>
      <c r="AT36" s="1"/>
      <c r="AU36" s="1"/>
    </row>
    <row r="37" spans="1:47" ht="81.75" customHeight="1" x14ac:dyDescent="0.25">
      <c r="A37" s="342"/>
      <c r="B37" s="343"/>
      <c r="C37" s="178" t="s">
        <v>73</v>
      </c>
      <c r="D37" s="217" t="s">
        <v>124</v>
      </c>
      <c r="E37" s="186" t="s">
        <v>161</v>
      </c>
      <c r="F37" s="186" t="s">
        <v>161</v>
      </c>
      <c r="G37" s="217" t="s">
        <v>124</v>
      </c>
      <c r="H37" s="186" t="s">
        <v>161</v>
      </c>
      <c r="I37" s="217" t="s">
        <v>124</v>
      </c>
      <c r="J37" s="222" t="s">
        <v>161</v>
      </c>
      <c r="K37" s="222" t="s">
        <v>161</v>
      </c>
      <c r="L37" s="222" t="s">
        <v>161</v>
      </c>
      <c r="M37" s="186" t="s">
        <v>124</v>
      </c>
      <c r="N37" s="141" t="s">
        <v>164</v>
      </c>
      <c r="O37" s="171" t="s">
        <v>202</v>
      </c>
      <c r="P37" s="170" t="s">
        <v>201</v>
      </c>
      <c r="Q37" s="255" t="s">
        <v>169</v>
      </c>
      <c r="R37" s="150"/>
      <c r="S37" s="150"/>
      <c r="AD37" s="1"/>
      <c r="AE37" s="1"/>
      <c r="AF37" s="1"/>
      <c r="AG37" s="1"/>
      <c r="AH37" s="1"/>
      <c r="AI37" s="1"/>
      <c r="AJ37" s="1"/>
      <c r="AK37" s="1"/>
      <c r="AL37" s="1"/>
      <c r="AM37" s="1"/>
      <c r="AN37" s="1"/>
      <c r="AO37" s="1"/>
      <c r="AP37" s="1"/>
      <c r="AQ37" s="1"/>
      <c r="AR37" s="1"/>
      <c r="AS37" s="1"/>
      <c r="AT37" s="1"/>
      <c r="AU37" s="1"/>
    </row>
    <row r="38" spans="1:47" ht="31.5" x14ac:dyDescent="0.25">
      <c r="A38" s="342"/>
      <c r="B38" s="343"/>
      <c r="C38" s="179" t="s">
        <v>71</v>
      </c>
      <c r="D38" s="217" t="s">
        <v>124</v>
      </c>
      <c r="E38" s="186" t="s">
        <v>161</v>
      </c>
      <c r="F38" s="186" t="s">
        <v>161</v>
      </c>
      <c r="G38" s="217" t="s">
        <v>124</v>
      </c>
      <c r="H38" s="186" t="s">
        <v>161</v>
      </c>
      <c r="I38" s="217" t="s">
        <v>124</v>
      </c>
      <c r="J38" s="222" t="s">
        <v>161</v>
      </c>
      <c r="K38" s="222" t="s">
        <v>161</v>
      </c>
      <c r="L38" s="222" t="s">
        <v>161</v>
      </c>
      <c r="M38" s="186" t="s">
        <v>124</v>
      </c>
      <c r="N38" s="141" t="s">
        <v>170</v>
      </c>
      <c r="O38" s="171" t="s">
        <v>124</v>
      </c>
      <c r="P38" s="198" t="s">
        <v>219</v>
      </c>
      <c r="Q38" s="255" t="s">
        <v>169</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17" t="s">
        <v>124</v>
      </c>
      <c r="E39" s="186" t="s">
        <v>174</v>
      </c>
      <c r="F39" s="186" t="s">
        <v>174</v>
      </c>
      <c r="G39" s="217" t="s">
        <v>124</v>
      </c>
      <c r="H39" s="186" t="s">
        <v>174</v>
      </c>
      <c r="I39" s="217" t="s">
        <v>124</v>
      </c>
      <c r="J39" s="222" t="s">
        <v>174</v>
      </c>
      <c r="K39" s="222" t="s">
        <v>174</v>
      </c>
      <c r="L39" s="222" t="s">
        <v>174</v>
      </c>
      <c r="M39" s="186" t="s">
        <v>124</v>
      </c>
      <c r="N39" s="3" t="s">
        <v>170</v>
      </c>
      <c r="O39" s="171" t="s">
        <v>205</v>
      </c>
      <c r="P39" s="170" t="s">
        <v>195</v>
      </c>
      <c r="Q39" s="255" t="s">
        <v>169</v>
      </c>
      <c r="R39" s="150"/>
      <c r="S39" s="150"/>
      <c r="AD39" s="1"/>
      <c r="AE39" s="1"/>
      <c r="AF39" s="1"/>
      <c r="AG39" s="1"/>
      <c r="AH39" s="1"/>
      <c r="AI39" s="1"/>
      <c r="AJ39" s="1"/>
      <c r="AK39" s="1"/>
      <c r="AL39" s="1"/>
      <c r="AM39" s="1"/>
      <c r="AN39" s="1"/>
      <c r="AO39" s="1"/>
      <c r="AP39" s="1"/>
      <c r="AQ39" s="1"/>
      <c r="AR39" s="1"/>
      <c r="AS39" s="1"/>
      <c r="AT39" s="1"/>
      <c r="AU39" s="1"/>
    </row>
    <row r="40" spans="1:47" ht="21" x14ac:dyDescent="0.25">
      <c r="A40" s="342"/>
      <c r="B40" s="343"/>
      <c r="C40" s="180" t="s">
        <v>69</v>
      </c>
      <c r="D40" s="217" t="s">
        <v>124</v>
      </c>
      <c r="E40" s="186" t="s">
        <v>99</v>
      </c>
      <c r="F40" s="186" t="s">
        <v>99</v>
      </c>
      <c r="G40" s="217" t="s">
        <v>124</v>
      </c>
      <c r="H40" s="186" t="s">
        <v>99</v>
      </c>
      <c r="I40" s="217" t="s">
        <v>124</v>
      </c>
      <c r="J40" s="222" t="s">
        <v>174</v>
      </c>
      <c r="K40" s="222" t="s">
        <v>174</v>
      </c>
      <c r="L40" s="222" t="s">
        <v>174</v>
      </c>
      <c r="M40" s="186" t="s">
        <v>124</v>
      </c>
      <c r="N40" s="3" t="s">
        <v>124</v>
      </c>
      <c r="O40" s="3" t="s">
        <v>124</v>
      </c>
      <c r="P40" s="254" t="s">
        <v>228</v>
      </c>
      <c r="Q40" s="255" t="s">
        <v>169</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6"/>
      <c r="E41" s="166"/>
      <c r="F41" s="166"/>
      <c r="G41" s="167"/>
      <c r="H41" s="166"/>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6"/>
      <c r="H42" s="8"/>
      <c r="I42" s="6"/>
      <c r="J42" s="8"/>
      <c r="L42" s="8"/>
      <c r="M42" s="28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217" t="s">
        <v>124</v>
      </c>
      <c r="E43" s="186" t="s">
        <v>161</v>
      </c>
      <c r="F43" s="186" t="s">
        <v>161</v>
      </c>
      <c r="G43" s="217" t="s">
        <v>124</v>
      </c>
      <c r="H43" s="186" t="s">
        <v>161</v>
      </c>
      <c r="I43" s="217" t="s">
        <v>124</v>
      </c>
      <c r="J43" s="144"/>
      <c r="K43" s="145"/>
      <c r="L43" s="144"/>
      <c r="M43" s="186" t="s">
        <v>124</v>
      </c>
      <c r="N43" s="3" t="s">
        <v>170</v>
      </c>
      <c r="O43" s="171" t="s">
        <v>244</v>
      </c>
      <c r="P43" s="195" t="s">
        <v>243</v>
      </c>
      <c r="Q43" s="205" t="s">
        <v>24</v>
      </c>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17" t="s">
        <v>124</v>
      </c>
      <c r="E44" s="186" t="s">
        <v>192</v>
      </c>
      <c r="F44" s="186" t="s">
        <v>192</v>
      </c>
      <c r="G44" s="217" t="s">
        <v>124</v>
      </c>
      <c r="H44" s="186" t="s">
        <v>192</v>
      </c>
      <c r="I44" s="217" t="s">
        <v>124</v>
      </c>
      <c r="J44" s="144"/>
      <c r="K44" s="145"/>
      <c r="L44" s="144"/>
      <c r="M44" s="186" t="s">
        <v>124</v>
      </c>
      <c r="N44" s="3" t="s">
        <v>164</v>
      </c>
      <c r="O44" s="3" t="s">
        <v>124</v>
      </c>
      <c r="P44" s="195" t="s">
        <v>234</v>
      </c>
      <c r="Q44" s="194" t="s">
        <v>178</v>
      </c>
      <c r="S44" s="150"/>
      <c r="AD44" s="1"/>
      <c r="AE44" s="1"/>
      <c r="AF44" s="1"/>
      <c r="AG44" s="1"/>
      <c r="AH44" s="1"/>
      <c r="AI44" s="1"/>
      <c r="AJ44" s="1"/>
      <c r="AK44" s="1"/>
      <c r="AL44" s="1"/>
      <c r="AM44" s="1"/>
      <c r="AN44" s="1"/>
      <c r="AO44" s="1"/>
      <c r="AP44" s="1"/>
      <c r="AQ44" s="1"/>
      <c r="AR44" s="1"/>
      <c r="AS44" s="1"/>
      <c r="AT44" s="1"/>
      <c r="AU44" s="1"/>
    </row>
    <row r="45" spans="1:47" ht="30" x14ac:dyDescent="0.25">
      <c r="A45" s="342"/>
      <c r="B45" s="343"/>
      <c r="C45" s="58" t="str">
        <f>C60</f>
        <v>Others Quota</v>
      </c>
      <c r="D45" s="217" t="s">
        <v>124</v>
      </c>
      <c r="E45" s="186" t="s">
        <v>161</v>
      </c>
      <c r="F45" s="186" t="s">
        <v>161</v>
      </c>
      <c r="G45" s="217" t="s">
        <v>124</v>
      </c>
      <c r="H45" s="186" t="s">
        <v>161</v>
      </c>
      <c r="I45" s="217" t="s">
        <v>124</v>
      </c>
      <c r="J45" s="144"/>
      <c r="K45" s="146"/>
      <c r="L45" s="144"/>
      <c r="M45" s="186" t="s">
        <v>124</v>
      </c>
      <c r="N45" s="3" t="s">
        <v>124</v>
      </c>
      <c r="O45" s="171" t="s">
        <v>124</v>
      </c>
      <c r="P45" s="195" t="s">
        <v>283</v>
      </c>
      <c r="Q45" s="194" t="s">
        <v>237</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17" t="s">
        <v>124</v>
      </c>
      <c r="E46" s="186" t="s">
        <v>99</v>
      </c>
      <c r="F46" s="186" t="s">
        <v>99</v>
      </c>
      <c r="G46" s="217" t="s">
        <v>124</v>
      </c>
      <c r="H46" s="186" t="s">
        <v>99</v>
      </c>
      <c r="I46" s="217" t="s">
        <v>124</v>
      </c>
      <c r="J46" s="144"/>
      <c r="K46" s="146"/>
      <c r="L46" s="144"/>
      <c r="M46" s="186" t="s">
        <v>124</v>
      </c>
      <c r="N46" s="3" t="s">
        <v>124</v>
      </c>
      <c r="O46" s="171" t="s">
        <v>284</v>
      </c>
      <c r="P46" s="194" t="s">
        <v>212</v>
      </c>
      <c r="Q46" s="194" t="s">
        <v>237</v>
      </c>
      <c r="R46" s="150"/>
      <c r="S46" s="150"/>
      <c r="AD46" s="1"/>
      <c r="AE46" s="1"/>
      <c r="AF46" s="1"/>
      <c r="AG46" s="1"/>
      <c r="AH46" s="1"/>
      <c r="AI46" s="1"/>
      <c r="AJ46" s="1"/>
      <c r="AK46" s="1"/>
      <c r="AL46" s="1"/>
      <c r="AM46" s="1"/>
      <c r="AN46" s="1"/>
      <c r="AO46" s="1"/>
      <c r="AP46" s="1"/>
      <c r="AQ46" s="1"/>
      <c r="AR46" s="1"/>
      <c r="AS46" s="1"/>
      <c r="AT46" s="1"/>
      <c r="AU46" s="1"/>
    </row>
    <row r="47" spans="1:47" ht="45" x14ac:dyDescent="0.25">
      <c r="A47" s="342"/>
      <c r="B47" s="343"/>
      <c r="C47" s="59" t="str">
        <f t="shared" ref="C47:C48" si="8">C61</f>
        <v>Remove TAC</v>
      </c>
      <c r="D47" s="217" t="s">
        <v>124</v>
      </c>
      <c r="E47" s="186" t="s">
        <v>99</v>
      </c>
      <c r="F47" s="186" t="s">
        <v>99</v>
      </c>
      <c r="G47" s="217" t="s">
        <v>124</v>
      </c>
      <c r="H47" s="186" t="s">
        <v>99</v>
      </c>
      <c r="I47" s="217" t="s">
        <v>124</v>
      </c>
      <c r="J47" s="144"/>
      <c r="K47" s="145"/>
      <c r="L47" s="144"/>
      <c r="M47" s="186" t="s">
        <v>124</v>
      </c>
      <c r="N47" s="3" t="s">
        <v>124</v>
      </c>
      <c r="O47" s="3" t="s">
        <v>285</v>
      </c>
      <c r="P47" s="195" t="s">
        <v>304</v>
      </c>
      <c r="Q47" s="194" t="s">
        <v>237</v>
      </c>
      <c r="R47" s="150"/>
      <c r="S47" s="150"/>
      <c r="AD47" s="1"/>
      <c r="AE47" s="1"/>
      <c r="AF47" s="1"/>
      <c r="AG47" s="1"/>
      <c r="AH47" s="1"/>
      <c r="AI47" s="1"/>
      <c r="AJ47" s="1"/>
      <c r="AK47" s="1"/>
      <c r="AL47" s="1"/>
      <c r="AM47" s="1"/>
      <c r="AN47" s="1"/>
      <c r="AO47" s="1"/>
      <c r="AP47" s="1"/>
      <c r="AQ47" s="1"/>
      <c r="AR47" s="1"/>
      <c r="AS47" s="1"/>
      <c r="AT47" s="1"/>
      <c r="AU47" s="1"/>
    </row>
    <row r="48" spans="1:47" ht="45" x14ac:dyDescent="0.25">
      <c r="A48" s="342"/>
      <c r="B48" s="343"/>
      <c r="C48" s="58" t="str">
        <f t="shared" si="8"/>
        <v xml:space="preserve">Merge TAC regions </v>
      </c>
      <c r="D48" s="217" t="s">
        <v>124</v>
      </c>
      <c r="E48" s="186" t="s">
        <v>99</v>
      </c>
      <c r="F48" s="186" t="s">
        <v>99</v>
      </c>
      <c r="G48" s="217" t="s">
        <v>124</v>
      </c>
      <c r="H48" s="186" t="s">
        <v>99</v>
      </c>
      <c r="I48" s="217" t="s">
        <v>124</v>
      </c>
      <c r="J48" s="144"/>
      <c r="K48" s="145"/>
      <c r="L48" s="144"/>
      <c r="M48" s="186" t="s">
        <v>124</v>
      </c>
      <c r="N48" s="3" t="s">
        <v>124</v>
      </c>
      <c r="O48" s="141" t="s">
        <v>236</v>
      </c>
      <c r="P48" s="195" t="s">
        <v>173</v>
      </c>
      <c r="Q48" s="194" t="s">
        <v>237</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1"/>
      <c r="F49" s="6"/>
      <c r="G49" s="6"/>
      <c r="H49" s="1"/>
      <c r="I49" s="6"/>
      <c r="J49" s="1"/>
      <c r="K49" s="6"/>
      <c r="L49" s="1"/>
      <c r="M49" s="287"/>
      <c r="N49" s="5"/>
      <c r="O49" s="5"/>
      <c r="P49" s="5"/>
      <c r="Q49" s="284"/>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36"/>
      <c r="F50" s="7"/>
      <c r="G50" s="7"/>
      <c r="H50" s="36"/>
      <c r="I50" s="7"/>
      <c r="J50" s="36"/>
      <c r="L50" s="36"/>
      <c r="M50" s="289"/>
      <c r="N50" s="5"/>
      <c r="O50" s="5"/>
      <c r="P50" s="5"/>
      <c r="Q50" s="284"/>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217" t="s">
        <v>124</v>
      </c>
      <c r="E51" s="186" t="s">
        <v>161</v>
      </c>
      <c r="F51" s="186" t="s">
        <v>161</v>
      </c>
      <c r="G51" s="217" t="s">
        <v>124</v>
      </c>
      <c r="H51" s="186" t="s">
        <v>161</v>
      </c>
      <c r="I51" s="217" t="s">
        <v>124</v>
      </c>
      <c r="J51" s="143"/>
      <c r="K51" s="145"/>
      <c r="L51" s="143"/>
      <c r="M51" s="186" t="s">
        <v>124</v>
      </c>
      <c r="N51" s="3" t="s">
        <v>124</v>
      </c>
      <c r="O51" s="3" t="s">
        <v>124</v>
      </c>
      <c r="P51" s="195" t="s">
        <v>162</v>
      </c>
      <c r="Q51" s="194" t="s">
        <v>178</v>
      </c>
      <c r="R51" s="150"/>
      <c r="S51" s="150"/>
      <c r="AD51" s="1"/>
      <c r="AE51" s="1"/>
      <c r="AF51" s="1"/>
      <c r="AG51" s="1"/>
      <c r="AH51" s="1"/>
      <c r="AI51" s="1"/>
      <c r="AJ51" s="1"/>
      <c r="AK51" s="1"/>
      <c r="AL51" s="1"/>
      <c r="AM51" s="1"/>
      <c r="AN51" s="1"/>
      <c r="AO51" s="1"/>
      <c r="AP51" s="1"/>
      <c r="AQ51" s="1"/>
      <c r="AR51" s="1"/>
      <c r="AS51" s="1"/>
      <c r="AT51" s="1"/>
      <c r="AU51" s="1"/>
    </row>
    <row r="52" spans="1:47" s="1" customFormat="1" ht="30" x14ac:dyDescent="0.25">
      <c r="A52" s="342"/>
      <c r="B52" s="343"/>
      <c r="C52" s="62" t="s">
        <v>30</v>
      </c>
      <c r="D52" s="217" t="s">
        <v>124</v>
      </c>
      <c r="E52" s="186" t="s">
        <v>181</v>
      </c>
      <c r="F52" s="186" t="s">
        <v>181</v>
      </c>
      <c r="G52" s="217" t="s">
        <v>124</v>
      </c>
      <c r="H52" s="186" t="s">
        <v>181</v>
      </c>
      <c r="I52" s="217" t="s">
        <v>124</v>
      </c>
      <c r="J52" s="143"/>
      <c r="K52" s="146"/>
      <c r="L52" s="143"/>
      <c r="M52" s="186" t="s">
        <v>124</v>
      </c>
      <c r="N52" s="3" t="s">
        <v>124</v>
      </c>
      <c r="O52" s="141" t="s">
        <v>322</v>
      </c>
      <c r="P52" s="194" t="s">
        <v>323</v>
      </c>
      <c r="Q52" s="255" t="s">
        <v>24</v>
      </c>
      <c r="R52" s="150"/>
      <c r="S52" s="150"/>
    </row>
    <row r="53" spans="1:47" s="1" customFormat="1" ht="21" x14ac:dyDescent="0.35">
      <c r="A53" s="342"/>
      <c r="B53" s="343"/>
      <c r="C53" s="176" t="s">
        <v>31</v>
      </c>
      <c r="D53" s="217" t="s">
        <v>124</v>
      </c>
      <c r="E53" s="186" t="s">
        <v>161</v>
      </c>
      <c r="F53" s="186" t="s">
        <v>161</v>
      </c>
      <c r="G53" s="217" t="s">
        <v>124</v>
      </c>
      <c r="H53" s="186" t="s">
        <v>161</v>
      </c>
      <c r="I53" s="217" t="s">
        <v>124</v>
      </c>
      <c r="J53" s="143"/>
      <c r="K53" s="177"/>
      <c r="L53" s="143"/>
      <c r="M53" s="186" t="s">
        <v>124</v>
      </c>
      <c r="N53" s="3" t="s">
        <v>124</v>
      </c>
      <c r="O53" s="3" t="s">
        <v>124</v>
      </c>
      <c r="P53" s="194" t="s">
        <v>124</v>
      </c>
      <c r="Q53" s="194" t="s">
        <v>178</v>
      </c>
      <c r="R53" s="150"/>
      <c r="S53" s="150"/>
    </row>
    <row r="54" spans="1:47" s="1" customFormat="1" ht="21" customHeight="1" x14ac:dyDescent="0.35">
      <c r="A54" s="342"/>
      <c r="B54" s="343"/>
      <c r="C54" s="175"/>
      <c r="D54" s="185"/>
      <c r="E54" s="185"/>
      <c r="F54" s="185"/>
      <c r="G54" s="185"/>
      <c r="H54" s="185"/>
      <c r="I54" s="185"/>
      <c r="J54" s="39"/>
      <c r="K54" s="196"/>
      <c r="L54" s="39"/>
      <c r="M54" s="39"/>
      <c r="N54" s="197"/>
      <c r="P54" s="195"/>
      <c r="Q54" s="285"/>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11.75" customHeight="1" thickBot="1" x14ac:dyDescent="0.3">
      <c r="A57" s="344" t="s">
        <v>78</v>
      </c>
      <c r="B57" s="345"/>
      <c r="C57" s="345"/>
      <c r="D57" s="346" t="s">
        <v>286</v>
      </c>
      <c r="E57" s="345"/>
      <c r="F57" s="345"/>
      <c r="G57" s="345"/>
      <c r="H57" s="345"/>
      <c r="I57" s="347"/>
      <c r="J57" s="117"/>
      <c r="K57" s="105"/>
      <c r="L57" s="22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23"/>
      <c r="I67" s="106"/>
      <c r="J67" s="117"/>
      <c r="K67" s="105"/>
      <c r="L67" s="22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29">
    <mergeCell ref="A67:C67"/>
    <mergeCell ref="A43:B48"/>
    <mergeCell ref="A51:B55"/>
    <mergeCell ref="A57:C57"/>
    <mergeCell ref="D57:I57"/>
    <mergeCell ref="R57:S57"/>
    <mergeCell ref="A60:B65"/>
    <mergeCell ref="A29:B29"/>
    <mergeCell ref="R30:S30"/>
    <mergeCell ref="A31:B33"/>
    <mergeCell ref="R32:S32"/>
    <mergeCell ref="A36:B40"/>
    <mergeCell ref="P31:P33"/>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AU82"/>
  <sheetViews>
    <sheetView zoomScale="60" zoomScaleNormal="60" workbookViewId="0">
      <pane xSplit="2" ySplit="2" topLeftCell="C12" activePane="bottomRight" state="frozen"/>
      <selection pane="topRight" activeCell="C1" sqref="C1"/>
      <selection pane="bottomLeft" activeCell="A3" sqref="A3"/>
      <selection pane="bottomRight" activeCell="F12" sqref="F12"/>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83</v>
      </c>
      <c r="B1" s="108"/>
      <c r="C1" s="108"/>
      <c r="D1" s="295" t="s">
        <v>310</v>
      </c>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137">
        <v>6462</v>
      </c>
      <c r="D4" s="323"/>
      <c r="E4" s="323"/>
      <c r="F4" s="323"/>
      <c r="G4" s="323"/>
      <c r="H4" s="323"/>
      <c r="I4" s="323"/>
      <c r="J4" s="323"/>
      <c r="K4" s="323"/>
      <c r="L4" s="323"/>
      <c r="M4" s="323"/>
    </row>
    <row r="5" spans="1:29" s="1" customFormat="1" ht="26.25" x14ac:dyDescent="0.25">
      <c r="A5" s="333" t="s">
        <v>348</v>
      </c>
      <c r="B5" s="333"/>
      <c r="C5" s="212">
        <f>C4*1.2</f>
        <v>7754.4</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100">
        <f>(D8/$C$4)*100</f>
        <v>0.17022593624264934</v>
      </c>
      <c r="E7" s="100">
        <f t="shared" ref="E7:I7" si="0">(E8/$C$4)*100</f>
        <v>8.4958217270194982</v>
      </c>
      <c r="F7" s="100">
        <f t="shared" si="0"/>
        <v>15.598885793871867</v>
      </c>
      <c r="G7" s="87">
        <f>(G8/$C$4)*100</f>
        <v>0</v>
      </c>
      <c r="H7" s="100">
        <f>(H8/$C$4)*100</f>
        <v>75.5338904363974</v>
      </c>
      <c r="I7" s="87">
        <f t="shared" si="0"/>
        <v>0</v>
      </c>
      <c r="J7" s="90">
        <v>16.899999999999999</v>
      </c>
      <c r="K7" s="90">
        <v>79.599999999999994</v>
      </c>
      <c r="L7" s="90">
        <v>3.5</v>
      </c>
      <c r="M7" s="87">
        <f t="shared" ref="M7" si="1">(M8/$C$4)*100</f>
        <v>0.20117610646858555</v>
      </c>
      <c r="N7" s="71"/>
    </row>
    <row r="8" spans="1:29" s="1" customFormat="1" ht="26.25" customHeight="1" x14ac:dyDescent="0.25">
      <c r="A8" s="128"/>
      <c r="B8" s="123" t="s">
        <v>339</v>
      </c>
      <c r="C8" s="73"/>
      <c r="D8" s="50">
        <v>11</v>
      </c>
      <c r="E8" s="50">
        <v>549</v>
      </c>
      <c r="F8" s="50">
        <v>1008</v>
      </c>
      <c r="G8" s="50"/>
      <c r="H8" s="50">
        <v>4881</v>
      </c>
      <c r="I8" s="50"/>
      <c r="J8" s="50">
        <v>13</v>
      </c>
      <c r="K8" s="50"/>
      <c r="L8" s="50"/>
      <c r="M8" s="50">
        <v>13</v>
      </c>
      <c r="N8" s="94"/>
    </row>
    <row r="9" spans="1:29" s="1" customFormat="1" ht="26.25" customHeight="1" x14ac:dyDescent="0.25">
      <c r="A9" s="124" t="s">
        <v>48</v>
      </c>
      <c r="B9" s="122" t="s">
        <v>47</v>
      </c>
      <c r="C9" s="73"/>
      <c r="D9" s="87">
        <v>14.5</v>
      </c>
      <c r="E9" s="87">
        <v>564.18299999999999</v>
      </c>
      <c r="F9" s="87">
        <v>1153.1489999999999</v>
      </c>
      <c r="G9" s="87">
        <v>50</v>
      </c>
      <c r="H9" s="87">
        <v>5076.92</v>
      </c>
      <c r="I9" s="87">
        <v>37</v>
      </c>
      <c r="J9" s="91"/>
      <c r="K9" s="91"/>
      <c r="L9" s="91"/>
      <c r="M9" s="87">
        <v>8.6519999999999992</v>
      </c>
      <c r="N9" s="139">
        <f>SUM(D9:I9)</f>
        <v>6895.7520000000004</v>
      </c>
      <c r="O9" s="1" t="s">
        <v>92</v>
      </c>
    </row>
    <row r="10" spans="1:29" s="1" customFormat="1" ht="26.25" customHeight="1" x14ac:dyDescent="0.25">
      <c r="A10" s="128"/>
      <c r="B10" s="123" t="s">
        <v>340</v>
      </c>
      <c r="C10" s="73"/>
      <c r="D10" s="88">
        <f>($C$5/100)*D7</f>
        <v>13.2</v>
      </c>
      <c r="E10" s="88">
        <f t="shared" ref="E10:I10" si="2">($C$5/100)*E7</f>
        <v>658.8</v>
      </c>
      <c r="F10" s="88">
        <f t="shared" si="2"/>
        <v>1209.5999999999999</v>
      </c>
      <c r="G10" s="88">
        <f>($C$5/100)*G7</f>
        <v>0</v>
      </c>
      <c r="H10" s="88">
        <f>($C$5/100)*H7</f>
        <v>5857.2</v>
      </c>
      <c r="I10" s="88">
        <f t="shared" si="2"/>
        <v>0</v>
      </c>
      <c r="J10" s="92">
        <f>($H$10/100)*J7</f>
        <v>989.8667999999999</v>
      </c>
      <c r="K10" s="92">
        <f>($H$10/100)*K7</f>
        <v>4662.3311999999996</v>
      </c>
      <c r="L10" s="92">
        <f>($H$10/100)*L7</f>
        <v>205.00199999999998</v>
      </c>
      <c r="M10" s="88">
        <f t="shared" ref="M10" si="3">($C$5/100)*M7</f>
        <v>15.599999999999998</v>
      </c>
      <c r="N10" s="94"/>
    </row>
    <row r="11" spans="1:29" s="1" customFormat="1" ht="26.25" customHeight="1" x14ac:dyDescent="0.25">
      <c r="A11" s="124" t="s">
        <v>49</v>
      </c>
      <c r="B11" s="122" t="s">
        <v>341</v>
      </c>
      <c r="C11" s="73"/>
      <c r="D11" s="225">
        <v>0</v>
      </c>
      <c r="E11" s="225">
        <v>61.95</v>
      </c>
      <c r="F11" s="65">
        <v>1036.82</v>
      </c>
      <c r="G11" s="65">
        <v>27</v>
      </c>
      <c r="H11" s="225">
        <v>3100.58</v>
      </c>
      <c r="I11" s="225">
        <v>33.29</v>
      </c>
      <c r="J11" s="234">
        <v>5</v>
      </c>
      <c r="K11" s="93">
        <v>5026</v>
      </c>
      <c r="L11" s="234">
        <v>2</v>
      </c>
      <c r="M11" s="225">
        <v>0</v>
      </c>
      <c r="N11" s="94"/>
    </row>
    <row r="12" spans="1:29" s="1" customFormat="1" ht="26.25" customHeight="1" x14ac:dyDescent="0.25">
      <c r="A12" s="124"/>
      <c r="B12" s="122" t="s">
        <v>342</v>
      </c>
      <c r="C12" s="73"/>
      <c r="D12" s="225">
        <v>0</v>
      </c>
      <c r="E12" s="225">
        <v>0.05</v>
      </c>
      <c r="F12" s="65">
        <v>1842.34</v>
      </c>
      <c r="G12" s="65">
        <v>0</v>
      </c>
      <c r="H12" s="225">
        <v>1287.44</v>
      </c>
      <c r="I12" s="225">
        <v>0.13</v>
      </c>
      <c r="J12" s="234"/>
      <c r="K12" s="93"/>
      <c r="L12" s="234"/>
      <c r="M12" s="225">
        <v>0</v>
      </c>
      <c r="N12" s="94"/>
    </row>
    <row r="13" spans="1:29" s="1" customFormat="1" ht="26.25" customHeight="1" x14ac:dyDescent="0.25">
      <c r="B13" s="122" t="s">
        <v>343</v>
      </c>
      <c r="C13" s="73"/>
      <c r="D13" s="140">
        <v>0</v>
      </c>
      <c r="E13" s="140">
        <f t="shared" ref="E13:I13" si="4">E12/E14</f>
        <v>8.0645161290322581E-4</v>
      </c>
      <c r="F13" s="140">
        <f t="shared" si="4"/>
        <v>0.63988802289556679</v>
      </c>
      <c r="G13" s="140">
        <f t="shared" si="4"/>
        <v>0</v>
      </c>
      <c r="H13" s="140">
        <f t="shared" si="4"/>
        <v>0.29339884503716934</v>
      </c>
      <c r="I13" s="140">
        <f t="shared" si="4"/>
        <v>3.8898862956313583E-3</v>
      </c>
      <c r="J13" s="90">
        <v>30.61</v>
      </c>
      <c r="K13" s="93">
        <v>33.07</v>
      </c>
      <c r="L13" s="90">
        <v>455.3</v>
      </c>
      <c r="M13" s="140">
        <v>0</v>
      </c>
      <c r="N13" s="94"/>
    </row>
    <row r="14" spans="1:29" s="1" customFormat="1" ht="26.25" x14ac:dyDescent="0.25">
      <c r="A14" s="46"/>
      <c r="B14" s="122" t="s">
        <v>344</v>
      </c>
      <c r="C14" s="126">
        <f>SUM(D14:I14,M14)</f>
        <v>7389.6</v>
      </c>
      <c r="D14" s="65">
        <f>D12+D11</f>
        <v>0</v>
      </c>
      <c r="E14" s="65">
        <f t="shared" ref="E14:I14" si="5">E12+E11</f>
        <v>62</v>
      </c>
      <c r="F14" s="97">
        <f t="shared" si="5"/>
        <v>2879.16</v>
      </c>
      <c r="G14" s="97">
        <f t="shared" si="5"/>
        <v>27</v>
      </c>
      <c r="H14" s="97">
        <f t="shared" si="5"/>
        <v>4388.0200000000004</v>
      </c>
      <c r="I14" s="97">
        <f t="shared" si="5"/>
        <v>33.42</v>
      </c>
      <c r="J14" s="98">
        <f t="shared" ref="J14:L14" si="6">(J11/(100-J13))*100</f>
        <v>7.2056492289955321</v>
      </c>
      <c r="K14" s="98">
        <f t="shared" si="6"/>
        <v>7509.3381144479299</v>
      </c>
      <c r="L14" s="98">
        <f t="shared" si="6"/>
        <v>-0.56290458767238949</v>
      </c>
      <c r="M14" s="97">
        <f t="shared" ref="M14" si="7">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137">
        <v>3697</v>
      </c>
      <c r="D16" s="50">
        <v>4</v>
      </c>
      <c r="E16" s="50">
        <v>204</v>
      </c>
      <c r="F16" s="50">
        <v>605</v>
      </c>
      <c r="G16" s="50"/>
      <c r="H16" s="50">
        <v>2879</v>
      </c>
      <c r="I16" s="50"/>
      <c r="J16" s="50">
        <v>5</v>
      </c>
      <c r="K16" s="50"/>
      <c r="L16" s="50"/>
      <c r="M16" s="50">
        <v>5</v>
      </c>
    </row>
    <row r="17" spans="1:47" s="1" customFormat="1" ht="26.25" hidden="1" x14ac:dyDescent="0.25">
      <c r="A17" s="46"/>
      <c r="B17" s="310" t="s">
        <v>336</v>
      </c>
      <c r="C17" s="137"/>
      <c r="D17" s="50"/>
      <c r="E17" s="50"/>
      <c r="F17" s="50"/>
      <c r="G17" s="50"/>
      <c r="H17" s="50"/>
      <c r="I17" s="50"/>
      <c r="J17" s="50"/>
      <c r="K17" s="50"/>
      <c r="L17" s="50"/>
      <c r="M17" s="50"/>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f>D11/D8</f>
        <v>0</v>
      </c>
      <c r="E19" s="127">
        <f>E11/E8</f>
        <v>0.11284153005464481</v>
      </c>
      <c r="F19" s="127">
        <f>F11/F8</f>
        <v>1.0285912698412698</v>
      </c>
      <c r="G19" s="127"/>
      <c r="H19" s="127">
        <f>H11/H8</f>
        <v>0.63523458307723824</v>
      </c>
      <c r="I19" s="127"/>
      <c r="J19" s="125">
        <f>J14/J8</f>
        <v>0.55428070992273326</v>
      </c>
      <c r="K19" s="125" t="e">
        <f>K14/K8</f>
        <v>#DIV/0!</v>
      </c>
      <c r="L19" s="125" t="e">
        <f>L14/L8</f>
        <v>#DIV/0!</v>
      </c>
      <c r="M19" s="127">
        <f>M11/M8</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f t="shared" ref="D20:I20" si="8">D11/D9</f>
        <v>0</v>
      </c>
      <c r="E20" s="127">
        <f t="shared" si="8"/>
        <v>0.10980479737957366</v>
      </c>
      <c r="F20" s="127">
        <f t="shared" si="8"/>
        <v>0.89912058198897116</v>
      </c>
      <c r="G20" s="127">
        <f t="shared" si="8"/>
        <v>0.54</v>
      </c>
      <c r="H20" s="127">
        <f t="shared" si="8"/>
        <v>0.61072067316404433</v>
      </c>
      <c r="I20" s="127">
        <f t="shared" si="8"/>
        <v>0.89972972972972975</v>
      </c>
      <c r="J20" s="95"/>
      <c r="K20" s="96"/>
      <c r="L20" s="95"/>
      <c r="M20" s="127">
        <f>M11/M9</f>
        <v>0</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f>D14/D8</f>
        <v>0</v>
      </c>
      <c r="E21" s="133">
        <f>E14/E8</f>
        <v>0.11293260473588343</v>
      </c>
      <c r="F21" s="133">
        <f>F14/F8</f>
        <v>2.8563095238095237</v>
      </c>
      <c r="G21" s="133"/>
      <c r="H21" s="133">
        <f>H14/H8</f>
        <v>0.89900020487605004</v>
      </c>
      <c r="I21" s="133"/>
      <c r="J21" s="95"/>
      <c r="K21" s="96"/>
      <c r="L21" s="95"/>
      <c r="M21" s="133">
        <f>M14/M8</f>
        <v>0</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f t="shared" ref="D22:I22" si="9">D14/D9</f>
        <v>0</v>
      </c>
      <c r="E22" s="129">
        <f t="shared" si="9"/>
        <v>0.10989342110627226</v>
      </c>
      <c r="F22" s="129">
        <f t="shared" si="9"/>
        <v>2.4967805548112172</v>
      </c>
      <c r="G22" s="129">
        <f t="shared" si="9"/>
        <v>0.54</v>
      </c>
      <c r="H22" s="129">
        <f t="shared" si="9"/>
        <v>0.86430749351969316</v>
      </c>
      <c r="I22" s="129">
        <f t="shared" si="9"/>
        <v>0.90324324324324334</v>
      </c>
      <c r="J22" s="95"/>
      <c r="K22" s="96"/>
      <c r="L22" s="95"/>
      <c r="M22" s="129">
        <f>M14/M9</f>
        <v>0</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f>D14/D10</f>
        <v>0</v>
      </c>
      <c r="E23" s="190">
        <f>E14/E10</f>
        <v>9.4110503946569529E-2</v>
      </c>
      <c r="F23" s="191">
        <f>F14/F10</f>
        <v>2.3802579365079364</v>
      </c>
      <c r="G23" s="191"/>
      <c r="H23" s="191">
        <f>H14/H10</f>
        <v>0.74916683739670842</v>
      </c>
      <c r="I23" s="191"/>
      <c r="J23" s="95"/>
      <c r="K23" s="96"/>
      <c r="L23" s="95"/>
      <c r="M23" s="191">
        <f>M14/M10</f>
        <v>0</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 t="shared" ref="D24:I24" si="10">D10-D14</f>
        <v>13.2</v>
      </c>
      <c r="E24" s="192">
        <f t="shared" si="10"/>
        <v>596.79999999999995</v>
      </c>
      <c r="F24" s="153">
        <f t="shared" si="10"/>
        <v>-1669.56</v>
      </c>
      <c r="G24" s="153">
        <f t="shared" si="10"/>
        <v>-27</v>
      </c>
      <c r="H24" s="193">
        <f t="shared" si="10"/>
        <v>1469.1799999999994</v>
      </c>
      <c r="I24" s="153">
        <f t="shared" si="10"/>
        <v>-33.42</v>
      </c>
      <c r="J24" s="125"/>
      <c r="K24" s="125"/>
      <c r="L24" s="125"/>
      <c r="M24" s="193">
        <f>M10-M14</f>
        <v>15.599999999999998</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51">
        <v>2</v>
      </c>
      <c r="D25" s="182"/>
      <c r="E25" s="182" t="s">
        <v>130</v>
      </c>
      <c r="F25" s="161" t="s">
        <v>128</v>
      </c>
      <c r="G25" s="213" t="s">
        <v>130</v>
      </c>
      <c r="H25" s="182" t="s">
        <v>128</v>
      </c>
      <c r="I25" s="213" t="s">
        <v>130</v>
      </c>
      <c r="J25" s="61"/>
      <c r="K25" s="61"/>
      <c r="L25" s="61"/>
      <c r="M25" s="257"/>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42.75" thickBot="1" x14ac:dyDescent="0.45">
      <c r="A26" s="159" t="s">
        <v>66</v>
      </c>
      <c r="B26" s="160"/>
      <c r="C26" s="352"/>
      <c r="D26" s="138"/>
      <c r="E26" s="183" t="s">
        <v>147</v>
      </c>
      <c r="F26" s="162" t="s">
        <v>148</v>
      </c>
      <c r="G26" s="214" t="s">
        <v>111</v>
      </c>
      <c r="H26" s="183" t="s">
        <v>150</v>
      </c>
      <c r="I26" s="214" t="s">
        <v>287</v>
      </c>
      <c r="J26" s="157"/>
      <c r="K26" s="77"/>
      <c r="L26" s="77"/>
      <c r="M26" s="258"/>
      <c r="N26" s="155"/>
      <c r="O26" s="155"/>
      <c r="P26" s="155"/>
      <c r="Q26" s="156"/>
      <c r="R26" s="151"/>
      <c r="S26" s="151"/>
    </row>
    <row r="27" spans="1:47" s="71" customFormat="1" ht="42.75" thickBot="1" x14ac:dyDescent="0.45">
      <c r="A27" s="329" t="s">
        <v>68</v>
      </c>
      <c r="B27" s="330"/>
      <c r="C27" s="352"/>
      <c r="D27" s="138"/>
      <c r="E27" s="183"/>
      <c r="F27" s="162" t="s">
        <v>149</v>
      </c>
      <c r="G27" s="214"/>
      <c r="H27" s="183" t="s">
        <v>151</v>
      </c>
      <c r="I27" s="217" t="s">
        <v>288</v>
      </c>
      <c r="J27" s="152"/>
      <c r="K27" s="152"/>
      <c r="L27" s="152"/>
      <c r="M27" s="258"/>
      <c r="N27" s="155"/>
      <c r="O27" s="155"/>
      <c r="P27" s="155"/>
      <c r="Q27" s="156"/>
      <c r="R27" s="151"/>
      <c r="S27" s="151"/>
    </row>
    <row r="28" spans="1:47" s="71" customFormat="1" ht="27" thickBot="1" x14ac:dyDescent="0.45">
      <c r="A28" s="331" t="s">
        <v>67</v>
      </c>
      <c r="B28" s="332"/>
      <c r="C28" s="353"/>
      <c r="D28" s="184"/>
      <c r="E28" s="184"/>
      <c r="F28" s="163"/>
      <c r="G28" s="215"/>
      <c r="H28" s="184"/>
      <c r="I28" s="215"/>
      <c r="J28" s="152"/>
      <c r="K28" s="152"/>
      <c r="L28" s="152"/>
      <c r="M28" s="215"/>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47.25" x14ac:dyDescent="0.25">
      <c r="A31" s="339" t="s">
        <v>13</v>
      </c>
      <c r="B31" s="340"/>
      <c r="C31" s="54" t="s">
        <v>63</v>
      </c>
      <c r="D31" s="188" t="s">
        <v>124</v>
      </c>
      <c r="E31" s="188" t="s">
        <v>99</v>
      </c>
      <c r="F31" s="173" t="s">
        <v>99</v>
      </c>
      <c r="G31" s="217" t="s">
        <v>124</v>
      </c>
      <c r="H31" s="188" t="s">
        <v>99</v>
      </c>
      <c r="I31" s="217" t="s">
        <v>124</v>
      </c>
      <c r="J31" s="217" t="s">
        <v>124</v>
      </c>
      <c r="K31" s="217" t="s">
        <v>124</v>
      </c>
      <c r="L31" s="217" t="s">
        <v>124</v>
      </c>
      <c r="M31" s="217" t="s">
        <v>124</v>
      </c>
      <c r="N31" s="3" t="s">
        <v>170</v>
      </c>
      <c r="O31" s="171" t="s">
        <v>171</v>
      </c>
      <c r="P31" s="170" t="s">
        <v>239</v>
      </c>
      <c r="Q31" s="253" t="s">
        <v>169</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188" t="s">
        <v>124</v>
      </c>
      <c r="E32" s="188" t="s">
        <v>99</v>
      </c>
      <c r="F32" s="173" t="s">
        <v>99</v>
      </c>
      <c r="G32" s="217" t="s">
        <v>124</v>
      </c>
      <c r="H32" s="188" t="s">
        <v>99</v>
      </c>
      <c r="I32" s="217" t="s">
        <v>124</v>
      </c>
      <c r="J32" s="217" t="s">
        <v>124</v>
      </c>
      <c r="K32" s="217" t="s">
        <v>124</v>
      </c>
      <c r="L32" s="217" t="s">
        <v>124</v>
      </c>
      <c r="M32" s="217" t="s">
        <v>124</v>
      </c>
      <c r="N32" s="3" t="s">
        <v>170</v>
      </c>
      <c r="O32" s="171" t="s">
        <v>167</v>
      </c>
      <c r="P32" s="246" t="s">
        <v>206</v>
      </c>
      <c r="Q32" s="253"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188" t="s">
        <v>124</v>
      </c>
      <c r="E33" s="188" t="s">
        <v>99</v>
      </c>
      <c r="F33" s="173" t="s">
        <v>99</v>
      </c>
      <c r="G33" s="217" t="s">
        <v>124</v>
      </c>
      <c r="H33" s="188" t="s">
        <v>99</v>
      </c>
      <c r="I33" s="217" t="s">
        <v>124</v>
      </c>
      <c r="J33" s="217" t="s">
        <v>124</v>
      </c>
      <c r="K33" s="217" t="s">
        <v>124</v>
      </c>
      <c r="L33" s="217" t="s">
        <v>124</v>
      </c>
      <c r="M33" s="217" t="s">
        <v>124</v>
      </c>
      <c r="N33" s="3" t="s">
        <v>170</v>
      </c>
      <c r="O33" s="171" t="s">
        <v>165</v>
      </c>
      <c r="P33" s="236" t="s">
        <v>166</v>
      </c>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4"/>
      <c r="G34" s="110"/>
      <c r="H34" s="4"/>
      <c r="I34" s="290"/>
      <c r="J34" s="286"/>
      <c r="K34" s="290"/>
      <c r="L34" s="286"/>
      <c r="M34" s="290"/>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1"/>
      <c r="G35" s="111"/>
      <c r="H35" s="1"/>
      <c r="I35" s="290"/>
      <c r="J35" s="287"/>
      <c r="K35" s="291"/>
      <c r="L35" s="287"/>
      <c r="M35" s="290"/>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188" t="s">
        <v>124</v>
      </c>
      <c r="E36" s="188" t="s">
        <v>174</v>
      </c>
      <c r="F36" s="173" t="s">
        <v>174</v>
      </c>
      <c r="G36" s="217" t="s">
        <v>124</v>
      </c>
      <c r="H36" s="188" t="s">
        <v>174</v>
      </c>
      <c r="I36" s="217" t="s">
        <v>124</v>
      </c>
      <c r="J36" s="217" t="s">
        <v>124</v>
      </c>
      <c r="K36" s="217" t="s">
        <v>124</v>
      </c>
      <c r="L36" s="217" t="s">
        <v>124</v>
      </c>
      <c r="M36" s="217" t="s">
        <v>124</v>
      </c>
      <c r="N36" s="141" t="s">
        <v>170</v>
      </c>
      <c r="O36" s="171" t="s">
        <v>208</v>
      </c>
      <c r="P36" s="170" t="s">
        <v>251</v>
      </c>
      <c r="Q36" s="255" t="s">
        <v>169</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188" t="s">
        <v>124</v>
      </c>
      <c r="E37" s="188" t="s">
        <v>174</v>
      </c>
      <c r="F37" s="173" t="s">
        <v>174</v>
      </c>
      <c r="G37" s="217" t="s">
        <v>124</v>
      </c>
      <c r="H37" s="188" t="s">
        <v>174</v>
      </c>
      <c r="I37" s="217" t="s">
        <v>124</v>
      </c>
      <c r="J37" s="217" t="s">
        <v>124</v>
      </c>
      <c r="K37" s="217" t="s">
        <v>124</v>
      </c>
      <c r="L37" s="217" t="s">
        <v>124</v>
      </c>
      <c r="M37" s="217" t="s">
        <v>124</v>
      </c>
      <c r="N37" s="141" t="s">
        <v>170</v>
      </c>
      <c r="O37" s="354" t="s">
        <v>175</v>
      </c>
      <c r="P37" s="201" t="s">
        <v>252</v>
      </c>
      <c r="Q37" s="255" t="s">
        <v>169</v>
      </c>
      <c r="R37" s="150"/>
      <c r="S37" s="150"/>
      <c r="AD37" s="1"/>
      <c r="AE37" s="1"/>
      <c r="AF37" s="1"/>
      <c r="AG37" s="1"/>
      <c r="AH37" s="1"/>
      <c r="AI37" s="1"/>
      <c r="AJ37" s="1"/>
      <c r="AK37" s="1"/>
      <c r="AL37" s="1"/>
      <c r="AM37" s="1"/>
      <c r="AN37" s="1"/>
      <c r="AO37" s="1"/>
      <c r="AP37" s="1"/>
      <c r="AQ37" s="1"/>
      <c r="AR37" s="1"/>
      <c r="AS37" s="1"/>
      <c r="AT37" s="1"/>
      <c r="AU37" s="1"/>
    </row>
    <row r="38" spans="1:47" ht="31.5" x14ac:dyDescent="0.25">
      <c r="A38" s="342"/>
      <c r="B38" s="343"/>
      <c r="C38" s="179" t="s">
        <v>71</v>
      </c>
      <c r="D38" s="188" t="s">
        <v>124</v>
      </c>
      <c r="E38" s="188" t="s">
        <v>174</v>
      </c>
      <c r="F38" s="173" t="s">
        <v>174</v>
      </c>
      <c r="G38" s="217" t="s">
        <v>124</v>
      </c>
      <c r="H38" s="188" t="s">
        <v>174</v>
      </c>
      <c r="I38" s="217" t="s">
        <v>124</v>
      </c>
      <c r="J38" s="217" t="s">
        <v>124</v>
      </c>
      <c r="K38" s="217" t="s">
        <v>124</v>
      </c>
      <c r="L38" s="217" t="s">
        <v>124</v>
      </c>
      <c r="M38" s="217" t="s">
        <v>124</v>
      </c>
      <c r="N38" s="141"/>
      <c r="O38" s="355"/>
      <c r="P38" s="198" t="s">
        <v>209</v>
      </c>
      <c r="Q38" s="255" t="s">
        <v>169</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188" t="s">
        <v>124</v>
      </c>
      <c r="E39" s="188" t="s">
        <v>174</v>
      </c>
      <c r="F39" s="173" t="s">
        <v>174</v>
      </c>
      <c r="G39" s="217" t="s">
        <v>124</v>
      </c>
      <c r="H39" s="188" t="s">
        <v>174</v>
      </c>
      <c r="I39" s="217" t="s">
        <v>124</v>
      </c>
      <c r="J39" s="217" t="s">
        <v>124</v>
      </c>
      <c r="K39" s="217" t="s">
        <v>124</v>
      </c>
      <c r="L39" s="217" t="s">
        <v>124</v>
      </c>
      <c r="M39" s="217" t="s">
        <v>124</v>
      </c>
      <c r="N39" s="3" t="s">
        <v>170</v>
      </c>
      <c r="O39" s="356"/>
      <c r="P39" s="266" t="s">
        <v>307</v>
      </c>
      <c r="Q39" s="255" t="s">
        <v>169</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188" t="s">
        <v>124</v>
      </c>
      <c r="E40" s="188" t="s">
        <v>99</v>
      </c>
      <c r="F40" s="173" t="s">
        <v>99</v>
      </c>
      <c r="G40" s="217" t="s">
        <v>124</v>
      </c>
      <c r="H40" s="188" t="s">
        <v>99</v>
      </c>
      <c r="I40" s="217" t="s">
        <v>124</v>
      </c>
      <c r="J40" s="217" t="s">
        <v>124</v>
      </c>
      <c r="K40" s="217" t="s">
        <v>124</v>
      </c>
      <c r="L40" s="217" t="s">
        <v>124</v>
      </c>
      <c r="M40" s="217" t="s">
        <v>124</v>
      </c>
      <c r="N40" s="3" t="s">
        <v>164</v>
      </c>
      <c r="O40" s="28" t="s">
        <v>240</v>
      </c>
      <c r="P40" s="198" t="s">
        <v>241</v>
      </c>
      <c r="Q40" s="255" t="s">
        <v>169</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04"/>
      <c r="B41" s="164"/>
      <c r="C41" s="78"/>
      <c r="D41" s="166"/>
      <c r="E41" s="166"/>
      <c r="F41" s="166"/>
      <c r="G41" s="167"/>
      <c r="H41" s="166"/>
      <c r="I41" s="5"/>
      <c r="J41" s="165"/>
      <c r="K41" s="292"/>
      <c r="L41" s="165"/>
      <c r="M41" s="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11"/>
      <c r="H42" s="8"/>
      <c r="I42" s="293"/>
      <c r="J42" s="288"/>
      <c r="K42" s="291"/>
      <c r="L42" s="288"/>
      <c r="M42" s="293"/>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21" x14ac:dyDescent="0.25">
      <c r="A43" s="342" t="s">
        <v>3</v>
      </c>
      <c r="B43" s="343"/>
      <c r="C43" s="58" t="s">
        <v>4</v>
      </c>
      <c r="D43" s="188" t="s">
        <v>124</v>
      </c>
      <c r="E43" s="188" t="s">
        <v>174</v>
      </c>
      <c r="F43" s="173" t="s">
        <v>174</v>
      </c>
      <c r="G43" s="217" t="s">
        <v>124</v>
      </c>
      <c r="H43" s="188" t="s">
        <v>174</v>
      </c>
      <c r="I43" s="217" t="s">
        <v>124</v>
      </c>
      <c r="J43" s="217" t="s">
        <v>124</v>
      </c>
      <c r="K43" s="217" t="s">
        <v>124</v>
      </c>
      <c r="L43" s="217" t="s">
        <v>124</v>
      </c>
      <c r="M43" s="217" t="s">
        <v>124</v>
      </c>
      <c r="N43" s="3" t="s">
        <v>242</v>
      </c>
      <c r="O43" s="171" t="s">
        <v>244</v>
      </c>
      <c r="P43" s="195" t="s">
        <v>243</v>
      </c>
      <c r="Q43" s="205" t="s">
        <v>24</v>
      </c>
      <c r="R43"/>
      <c r="S43" s="150"/>
      <c r="AD43" s="1"/>
      <c r="AE43" s="1"/>
      <c r="AF43" s="1"/>
      <c r="AG43" s="1"/>
      <c r="AH43" s="1"/>
      <c r="AI43" s="1"/>
      <c r="AJ43" s="1"/>
      <c r="AK43" s="1"/>
      <c r="AL43" s="1"/>
      <c r="AM43" s="1"/>
      <c r="AN43" s="1"/>
      <c r="AO43" s="1"/>
      <c r="AP43" s="1"/>
      <c r="AQ43" s="1"/>
      <c r="AR43" s="1"/>
      <c r="AS43" s="1"/>
      <c r="AT43" s="1"/>
      <c r="AU43" s="1"/>
    </row>
    <row r="44" spans="1:47" ht="45" x14ac:dyDescent="0.25">
      <c r="A44" s="342"/>
      <c r="B44" s="343"/>
      <c r="C44" s="78" t="s">
        <v>10</v>
      </c>
      <c r="D44" s="188" t="s">
        <v>124</v>
      </c>
      <c r="E44" s="188" t="s">
        <v>192</v>
      </c>
      <c r="F44" s="173" t="s">
        <v>192</v>
      </c>
      <c r="G44" s="217" t="s">
        <v>124</v>
      </c>
      <c r="H44" s="188" t="s">
        <v>192</v>
      </c>
      <c r="I44" s="217" t="s">
        <v>124</v>
      </c>
      <c r="J44" s="217" t="s">
        <v>124</v>
      </c>
      <c r="K44" s="217" t="s">
        <v>124</v>
      </c>
      <c r="L44" s="217" t="s">
        <v>124</v>
      </c>
      <c r="M44" s="217" t="s">
        <v>124</v>
      </c>
      <c r="N44" s="3" t="s">
        <v>242</v>
      </c>
      <c r="O44" s="171" t="s">
        <v>124</v>
      </c>
      <c r="P44" s="195" t="s">
        <v>245</v>
      </c>
      <c r="Q44" s="255" t="s">
        <v>178</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C61</f>
        <v>Others Quota</v>
      </c>
      <c r="D45" s="188" t="s">
        <v>124</v>
      </c>
      <c r="E45" s="188" t="s">
        <v>161</v>
      </c>
      <c r="F45" s="173" t="s">
        <v>161</v>
      </c>
      <c r="G45" s="217" t="s">
        <v>124</v>
      </c>
      <c r="H45" s="188" t="s">
        <v>161</v>
      </c>
      <c r="I45" s="217" t="s">
        <v>124</v>
      </c>
      <c r="J45" s="217" t="s">
        <v>124</v>
      </c>
      <c r="K45" s="217" t="s">
        <v>124</v>
      </c>
      <c r="L45" s="217" t="s">
        <v>124</v>
      </c>
      <c r="M45" s="217" t="s">
        <v>124</v>
      </c>
      <c r="N45" s="3" t="s">
        <v>242</v>
      </c>
      <c r="O45" s="171" t="s">
        <v>299</v>
      </c>
      <c r="P45" s="195" t="s">
        <v>305</v>
      </c>
      <c r="Q45" s="256"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188" t="s">
        <v>124</v>
      </c>
      <c r="E46" s="188" t="s">
        <v>161</v>
      </c>
      <c r="F46" s="173" t="s">
        <v>161</v>
      </c>
      <c r="G46" s="217" t="s">
        <v>124</v>
      </c>
      <c r="H46" s="188" t="s">
        <v>161</v>
      </c>
      <c r="I46" s="217" t="s">
        <v>124</v>
      </c>
      <c r="J46" s="217" t="s">
        <v>124</v>
      </c>
      <c r="K46" s="217" t="s">
        <v>124</v>
      </c>
      <c r="L46" s="217" t="s">
        <v>124</v>
      </c>
      <c r="M46" s="217" t="s">
        <v>124</v>
      </c>
      <c r="N46" s="3" t="s">
        <v>242</v>
      </c>
      <c r="O46" s="3" t="s">
        <v>124</v>
      </c>
      <c r="P46" s="195" t="s">
        <v>211</v>
      </c>
      <c r="Q46" s="256" t="s">
        <v>178</v>
      </c>
      <c r="R46" s="150"/>
      <c r="S46" s="150"/>
      <c r="AD46" s="1"/>
      <c r="AE46" s="1"/>
      <c r="AF46" s="1"/>
      <c r="AG46" s="1"/>
      <c r="AH46" s="1"/>
      <c r="AI46" s="1"/>
      <c r="AJ46" s="1"/>
      <c r="AK46" s="1"/>
      <c r="AL46" s="1"/>
      <c r="AM46" s="1"/>
      <c r="AN46" s="1"/>
      <c r="AO46" s="1"/>
      <c r="AP46" s="1"/>
      <c r="AQ46" s="1"/>
      <c r="AR46" s="1"/>
      <c r="AS46" s="1"/>
      <c r="AT46" s="1"/>
      <c r="AU46" s="1"/>
    </row>
    <row r="47" spans="1:47" ht="21" x14ac:dyDescent="0.25">
      <c r="A47" s="342"/>
      <c r="B47" s="343"/>
      <c r="C47" s="59" t="str">
        <f>C62</f>
        <v>Remove TAC</v>
      </c>
      <c r="D47" s="188" t="s">
        <v>124</v>
      </c>
      <c r="E47" s="188" t="s">
        <v>99</v>
      </c>
      <c r="F47" s="173" t="s">
        <v>99</v>
      </c>
      <c r="G47" s="217" t="s">
        <v>124</v>
      </c>
      <c r="H47" s="188" t="s">
        <v>99</v>
      </c>
      <c r="I47" s="217" t="s">
        <v>124</v>
      </c>
      <c r="J47" s="217" t="s">
        <v>124</v>
      </c>
      <c r="K47" s="217" t="s">
        <v>124</v>
      </c>
      <c r="L47" s="217" t="s">
        <v>124</v>
      </c>
      <c r="M47" s="217" t="s">
        <v>124</v>
      </c>
      <c r="N47" s="3" t="s">
        <v>242</v>
      </c>
      <c r="O47" s="3" t="s">
        <v>124</v>
      </c>
      <c r="P47" s="195" t="s">
        <v>211</v>
      </c>
      <c r="Q47" s="256" t="s">
        <v>178</v>
      </c>
      <c r="R47" s="150"/>
      <c r="S47" s="150"/>
      <c r="AD47" s="1"/>
      <c r="AE47" s="1"/>
      <c r="AF47" s="1"/>
      <c r="AG47" s="1"/>
      <c r="AH47" s="1"/>
      <c r="AI47" s="1"/>
      <c r="AJ47" s="1"/>
      <c r="AK47" s="1"/>
      <c r="AL47" s="1"/>
      <c r="AM47" s="1"/>
      <c r="AN47" s="1"/>
      <c r="AO47" s="1"/>
      <c r="AP47" s="1"/>
      <c r="AQ47" s="1"/>
      <c r="AR47" s="1"/>
      <c r="AS47" s="1"/>
      <c r="AT47" s="1"/>
      <c r="AU47" s="1"/>
    </row>
    <row r="48" spans="1:47" ht="21" x14ac:dyDescent="0.25">
      <c r="A48" s="342"/>
      <c r="B48" s="343"/>
      <c r="C48" s="278" t="s">
        <v>249</v>
      </c>
      <c r="D48" s="188" t="s">
        <v>124</v>
      </c>
      <c r="E48" s="188" t="s">
        <v>99</v>
      </c>
      <c r="F48" s="173" t="s">
        <v>99</v>
      </c>
      <c r="G48" s="217" t="s">
        <v>124</v>
      </c>
      <c r="H48" s="188" t="s">
        <v>99</v>
      </c>
      <c r="I48" s="217" t="s">
        <v>124</v>
      </c>
      <c r="J48" s="217" t="s">
        <v>124</v>
      </c>
      <c r="K48" s="217" t="s">
        <v>124</v>
      </c>
      <c r="L48" s="217" t="s">
        <v>124</v>
      </c>
      <c r="M48" s="217" t="s">
        <v>124</v>
      </c>
      <c r="N48" s="3" t="s">
        <v>242</v>
      </c>
      <c r="O48" s="354" t="s">
        <v>177</v>
      </c>
      <c r="P48" s="195" t="s">
        <v>277</v>
      </c>
      <c r="Q48" s="194" t="s">
        <v>276</v>
      </c>
      <c r="R48" s="150"/>
      <c r="S48" s="150"/>
      <c r="AD48" s="1"/>
      <c r="AE48" s="1"/>
      <c r="AF48" s="1"/>
      <c r="AG48" s="1"/>
      <c r="AH48" s="1"/>
      <c r="AI48" s="1"/>
      <c r="AJ48" s="1"/>
      <c r="AK48" s="1"/>
      <c r="AL48" s="1"/>
      <c r="AM48" s="1"/>
      <c r="AN48" s="1"/>
      <c r="AO48" s="1"/>
      <c r="AP48" s="1"/>
      <c r="AQ48" s="1"/>
      <c r="AR48" s="1"/>
      <c r="AS48" s="1"/>
      <c r="AT48" s="1"/>
      <c r="AU48" s="1"/>
    </row>
    <row r="49" spans="1:47" ht="21" x14ac:dyDescent="0.25">
      <c r="A49" s="342"/>
      <c r="B49" s="343"/>
      <c r="C49" s="58" t="str">
        <f t="shared" ref="C49" si="11">C63</f>
        <v xml:space="preserve">Merge TAC regions </v>
      </c>
      <c r="D49" s="188" t="s">
        <v>124</v>
      </c>
      <c r="E49" s="188" t="s">
        <v>161</v>
      </c>
      <c r="F49" s="173" t="s">
        <v>161</v>
      </c>
      <c r="G49" s="217" t="s">
        <v>124</v>
      </c>
      <c r="H49" s="188" t="s">
        <v>161</v>
      </c>
      <c r="I49" s="217" t="s">
        <v>124</v>
      </c>
      <c r="J49" s="217" t="s">
        <v>124</v>
      </c>
      <c r="K49" s="217" t="s">
        <v>124</v>
      </c>
      <c r="L49" s="217" t="s">
        <v>124</v>
      </c>
      <c r="M49" s="217" t="s">
        <v>124</v>
      </c>
      <c r="N49" s="3" t="s">
        <v>242</v>
      </c>
      <c r="O49" s="356"/>
      <c r="P49" s="195" t="s">
        <v>176</v>
      </c>
      <c r="Q49" s="194" t="s">
        <v>237</v>
      </c>
      <c r="R49" s="150"/>
      <c r="S49" s="150"/>
      <c r="AD49" s="1"/>
      <c r="AE49" s="1"/>
      <c r="AF49" s="1"/>
      <c r="AG49" s="1"/>
      <c r="AH49" s="1"/>
      <c r="AI49" s="1"/>
      <c r="AJ49" s="1"/>
      <c r="AK49" s="1"/>
      <c r="AL49" s="1"/>
      <c r="AM49" s="1"/>
      <c r="AN49" s="1"/>
      <c r="AO49" s="1"/>
      <c r="AP49" s="1"/>
      <c r="AQ49" s="1"/>
      <c r="AR49" s="1"/>
      <c r="AS49" s="1"/>
      <c r="AT49" s="1"/>
      <c r="AU49" s="1"/>
    </row>
    <row r="50" spans="1:47" ht="21" customHeight="1" x14ac:dyDescent="0.25">
      <c r="A50" s="1"/>
      <c r="B50" s="1"/>
      <c r="C50" s="1"/>
      <c r="D50" s="1"/>
      <c r="E50" s="1"/>
      <c r="F50" s="6"/>
      <c r="G50" s="116"/>
      <c r="H50" s="1"/>
      <c r="I50" s="293"/>
      <c r="J50" s="287"/>
      <c r="K50" s="293"/>
      <c r="L50" s="287"/>
      <c r="M50" s="293"/>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34.5" customHeight="1" x14ac:dyDescent="0.25">
      <c r="A51" s="1"/>
      <c r="B51" s="1"/>
      <c r="C51" s="74" t="s">
        <v>38</v>
      </c>
      <c r="D51" s="68" t="s">
        <v>40</v>
      </c>
      <c r="E51" s="36"/>
      <c r="F51" s="7"/>
      <c r="G51" s="115"/>
      <c r="H51" s="36"/>
      <c r="I51" s="290"/>
      <c r="J51" s="289"/>
      <c r="K51" s="291"/>
      <c r="L51" s="289"/>
      <c r="M51" s="290"/>
      <c r="N51" s="5"/>
      <c r="O51" s="5"/>
      <c r="P51" s="5"/>
      <c r="Q51" s="208"/>
      <c r="R51" s="150"/>
      <c r="S51" s="150"/>
      <c r="AD51" s="1"/>
      <c r="AE51" s="1"/>
      <c r="AF51" s="1"/>
      <c r="AG51" s="1"/>
      <c r="AH51" s="1"/>
      <c r="AI51" s="1"/>
      <c r="AJ51" s="1"/>
      <c r="AK51" s="1"/>
      <c r="AL51" s="1"/>
      <c r="AM51" s="1"/>
      <c r="AN51" s="1"/>
      <c r="AO51" s="1"/>
      <c r="AP51" s="1"/>
      <c r="AQ51" s="1"/>
      <c r="AR51" s="1"/>
      <c r="AS51" s="1"/>
      <c r="AT51" s="1"/>
      <c r="AU51" s="1"/>
    </row>
    <row r="52" spans="1:47" ht="21" x14ac:dyDescent="0.25">
      <c r="A52" s="342" t="s">
        <v>2</v>
      </c>
      <c r="B52" s="343"/>
      <c r="C52" s="56" t="s">
        <v>14</v>
      </c>
      <c r="D52" s="188" t="s">
        <v>124</v>
      </c>
      <c r="E52" s="189" t="s">
        <v>161</v>
      </c>
      <c r="F52" s="174" t="s">
        <v>161</v>
      </c>
      <c r="G52" s="217" t="s">
        <v>124</v>
      </c>
      <c r="H52" s="189" t="s">
        <v>161</v>
      </c>
      <c r="I52" s="217" t="s">
        <v>124</v>
      </c>
      <c r="J52" s="217" t="s">
        <v>124</v>
      </c>
      <c r="K52" s="217" t="s">
        <v>124</v>
      </c>
      <c r="L52" s="217" t="s">
        <v>124</v>
      </c>
      <c r="M52" s="217" t="s">
        <v>124</v>
      </c>
      <c r="N52" s="3" t="s">
        <v>124</v>
      </c>
      <c r="O52" s="252" t="s">
        <v>124</v>
      </c>
      <c r="P52" s="195" t="s">
        <v>162</v>
      </c>
      <c r="Q52" s="244" t="s">
        <v>178</v>
      </c>
      <c r="R52" s="150"/>
      <c r="S52" s="150"/>
      <c r="AD52" s="1"/>
      <c r="AE52" s="1"/>
      <c r="AF52" s="1"/>
      <c r="AG52" s="1"/>
      <c r="AH52" s="1"/>
      <c r="AI52" s="1"/>
      <c r="AJ52" s="1"/>
      <c r="AK52" s="1"/>
      <c r="AL52" s="1"/>
      <c r="AM52" s="1"/>
      <c r="AN52" s="1"/>
      <c r="AO52" s="1"/>
      <c r="AP52" s="1"/>
      <c r="AQ52" s="1"/>
      <c r="AR52" s="1"/>
      <c r="AS52" s="1"/>
      <c r="AT52" s="1"/>
      <c r="AU52" s="1"/>
    </row>
    <row r="53" spans="1:47" s="1" customFormat="1" ht="34.5" customHeight="1" x14ac:dyDescent="0.25">
      <c r="A53" s="342"/>
      <c r="B53" s="343"/>
      <c r="C53" s="62" t="s">
        <v>30</v>
      </c>
      <c r="D53" s="188" t="s">
        <v>124</v>
      </c>
      <c r="E53" s="185" t="s">
        <v>290</v>
      </c>
      <c r="F53" s="172" t="s">
        <v>181</v>
      </c>
      <c r="G53" s="217" t="s">
        <v>124</v>
      </c>
      <c r="H53" s="185" t="s">
        <v>181</v>
      </c>
      <c r="I53" s="217" t="s">
        <v>124</v>
      </c>
      <c r="J53" s="217" t="s">
        <v>124</v>
      </c>
      <c r="K53" s="217" t="s">
        <v>124</v>
      </c>
      <c r="L53" s="217" t="s">
        <v>124</v>
      </c>
      <c r="M53" s="217" t="s">
        <v>124</v>
      </c>
      <c r="N53" s="3" t="s">
        <v>124</v>
      </c>
      <c r="O53" s="141" t="s">
        <v>179</v>
      </c>
      <c r="P53" s="194" t="s">
        <v>289</v>
      </c>
      <c r="Q53" s="238" t="s">
        <v>24</v>
      </c>
      <c r="R53" s="150"/>
      <c r="S53" s="150"/>
    </row>
    <row r="54" spans="1:47" s="1" customFormat="1" ht="36" customHeight="1" x14ac:dyDescent="0.35">
      <c r="A54" s="342"/>
      <c r="B54" s="343"/>
      <c r="C54" s="176" t="s">
        <v>31</v>
      </c>
      <c r="D54" s="188" t="s">
        <v>124</v>
      </c>
      <c r="E54" s="189" t="s">
        <v>174</v>
      </c>
      <c r="F54" s="174" t="s">
        <v>174</v>
      </c>
      <c r="G54" s="217" t="s">
        <v>124</v>
      </c>
      <c r="H54" s="189" t="s">
        <v>174</v>
      </c>
      <c r="I54" s="217" t="s">
        <v>124</v>
      </c>
      <c r="J54" s="217" t="s">
        <v>124</v>
      </c>
      <c r="K54" s="217" t="s">
        <v>124</v>
      </c>
      <c r="L54" s="217" t="s">
        <v>124</v>
      </c>
      <c r="M54" s="217" t="s">
        <v>124</v>
      </c>
      <c r="N54" s="3" t="s">
        <v>124</v>
      </c>
      <c r="O54" s="252" t="s">
        <v>263</v>
      </c>
      <c r="P54" s="194" t="s">
        <v>235</v>
      </c>
      <c r="Q54" s="255" t="s">
        <v>24</v>
      </c>
      <c r="R54" s="150"/>
      <c r="S54" s="150"/>
    </row>
    <row r="55" spans="1:47" s="1" customFormat="1" ht="21" customHeight="1" x14ac:dyDescent="0.35">
      <c r="A55" s="342"/>
      <c r="B55" s="343"/>
      <c r="C55" s="175"/>
      <c r="D55" s="185"/>
      <c r="E55" s="185"/>
      <c r="F55" s="185"/>
      <c r="G55" s="185"/>
      <c r="H55" s="185"/>
      <c r="I55" s="185"/>
      <c r="J55" s="39"/>
      <c r="K55" s="196"/>
      <c r="L55" s="39"/>
      <c r="M55" s="185"/>
      <c r="N55" s="197"/>
      <c r="O55" s="197"/>
      <c r="P55" s="148"/>
      <c r="Q55" s="147"/>
      <c r="R55" s="150"/>
      <c r="S55" s="150"/>
    </row>
    <row r="56" spans="1:47" s="1" customFormat="1" ht="21" customHeight="1" x14ac:dyDescent="0.35">
      <c r="A56" s="342"/>
      <c r="B56" s="343"/>
      <c r="C56" s="175"/>
      <c r="D56" s="185"/>
      <c r="E56" s="185"/>
      <c r="F56" s="185"/>
      <c r="G56" s="185"/>
      <c r="H56" s="185"/>
      <c r="I56" s="185"/>
      <c r="J56" s="39"/>
      <c r="K56" s="196"/>
      <c r="L56" s="39"/>
      <c r="M56" s="185"/>
      <c r="N56" s="197"/>
      <c r="O56" s="197"/>
      <c r="P56" s="148"/>
      <c r="Q56" s="147"/>
      <c r="R56" s="150"/>
      <c r="S56" s="150"/>
    </row>
    <row r="57" spans="1:47" ht="21.75" thickBot="1" x14ac:dyDescent="0.3">
      <c r="A57" s="1"/>
      <c r="B57" s="1"/>
      <c r="C57" s="4"/>
      <c r="D57" s="4"/>
      <c r="E57" s="4"/>
      <c r="F57" s="6"/>
      <c r="G57" s="15"/>
      <c r="H57" s="4"/>
      <c r="I57" s="6"/>
      <c r="J57" s="4"/>
      <c r="K57" s="15"/>
      <c r="L57" s="4"/>
      <c r="M57" s="4"/>
      <c r="N57" s="5"/>
      <c r="O57" s="5"/>
      <c r="P57" s="15"/>
      <c r="R57" s="150"/>
      <c r="S57" s="150"/>
      <c r="AD57" s="1"/>
      <c r="AE57" s="1"/>
      <c r="AF57" s="1"/>
      <c r="AG57" s="1"/>
      <c r="AH57" s="1"/>
      <c r="AI57" s="1"/>
      <c r="AJ57" s="1"/>
      <c r="AK57" s="1"/>
      <c r="AL57" s="1"/>
      <c r="AM57" s="1"/>
      <c r="AN57" s="1"/>
      <c r="AO57" s="1"/>
      <c r="AP57" s="1"/>
      <c r="AQ57" s="1"/>
      <c r="AR57" s="1"/>
      <c r="AS57" s="1"/>
      <c r="AT57" s="1"/>
      <c r="AU57" s="1"/>
    </row>
    <row r="58" spans="1:47" ht="121.5" customHeight="1" thickBot="1" x14ac:dyDescent="0.3">
      <c r="A58" s="344" t="s">
        <v>78</v>
      </c>
      <c r="B58" s="345"/>
      <c r="C58" s="345"/>
      <c r="D58" s="346" t="s">
        <v>308</v>
      </c>
      <c r="E58" s="345"/>
      <c r="F58" s="345"/>
      <c r="G58" s="345"/>
      <c r="H58" s="345"/>
      <c r="I58" s="347"/>
      <c r="J58" s="117"/>
      <c r="K58" s="105"/>
      <c r="L58" s="203"/>
      <c r="M58" s="231"/>
      <c r="N58" s="31"/>
      <c r="O58" s="31"/>
      <c r="P58" s="31"/>
      <c r="Q58" s="31"/>
      <c r="R58" s="334"/>
      <c r="S58" s="334"/>
      <c r="AD58" s="1"/>
      <c r="AE58" s="1"/>
      <c r="AF58" s="1"/>
      <c r="AG58" s="1"/>
      <c r="AH58" s="1"/>
      <c r="AI58" s="1"/>
      <c r="AJ58" s="1"/>
      <c r="AK58" s="1"/>
      <c r="AL58" s="1"/>
      <c r="AM58" s="1"/>
      <c r="AN58" s="1"/>
      <c r="AO58" s="1"/>
      <c r="AP58" s="1"/>
      <c r="AQ58" s="1"/>
      <c r="AR58" s="1"/>
      <c r="AS58" s="1"/>
      <c r="AT58" s="1"/>
      <c r="AU58" s="1"/>
    </row>
    <row r="59" spans="1:47" ht="23.25" hidden="1" x14ac:dyDescent="0.35">
      <c r="A59" s="18"/>
      <c r="B59" s="19"/>
      <c r="C59" s="6"/>
      <c r="D59" s="6"/>
      <c r="E59" s="6"/>
      <c r="F59" s="5"/>
      <c r="G59" s="114"/>
      <c r="H59" s="6"/>
      <c r="I59" s="5"/>
      <c r="J59" s="6"/>
      <c r="K59" s="5"/>
      <c r="L59" s="6"/>
      <c r="M59" s="6"/>
      <c r="N59" s="5"/>
      <c r="O59" s="5"/>
      <c r="P59" s="5"/>
      <c r="R59" s="150"/>
      <c r="S59" s="150"/>
      <c r="AD59" s="1"/>
      <c r="AE59" s="1"/>
      <c r="AF59" s="1"/>
      <c r="AG59" s="1"/>
      <c r="AH59" s="1"/>
      <c r="AI59" s="1"/>
      <c r="AJ59" s="1"/>
      <c r="AK59" s="1"/>
      <c r="AL59" s="1"/>
      <c r="AM59" s="1"/>
      <c r="AN59" s="1"/>
      <c r="AO59" s="1"/>
      <c r="AP59" s="1"/>
      <c r="AQ59" s="1"/>
      <c r="AR59" s="1"/>
      <c r="AS59" s="1"/>
      <c r="AT59" s="1"/>
      <c r="AU59" s="1"/>
    </row>
    <row r="60" spans="1:47" ht="21" hidden="1" x14ac:dyDescent="0.25">
      <c r="A60" s="1"/>
      <c r="B60" s="1"/>
      <c r="C60" s="16"/>
      <c r="D60" s="69" t="s">
        <v>39</v>
      </c>
      <c r="E60" s="16"/>
      <c r="F60" s="7"/>
      <c r="G60" s="115"/>
      <c r="H60" s="16"/>
      <c r="I60" s="7"/>
      <c r="J60" s="16"/>
      <c r="L60" s="16"/>
      <c r="M60" s="16"/>
      <c r="N60" s="5"/>
      <c r="O60" s="5"/>
      <c r="P60" s="1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t="s">
        <v>32</v>
      </c>
      <c r="B61" s="336"/>
      <c r="C61" s="41" t="s">
        <v>11</v>
      </c>
      <c r="D61" s="13" t="s">
        <v>55</v>
      </c>
      <c r="E61" s="13" t="s">
        <v>55</v>
      </c>
      <c r="F61" s="138" t="s">
        <v>55</v>
      </c>
      <c r="G61" s="42"/>
      <c r="H61" s="138" t="s">
        <v>55</v>
      </c>
      <c r="I61" s="44"/>
      <c r="J61" s="13"/>
      <c r="K61" s="75"/>
      <c r="L61" s="13"/>
      <c r="M61" s="13"/>
      <c r="N61" s="14"/>
      <c r="O61" s="29"/>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thickBot="1" x14ac:dyDescent="0.3">
      <c r="A62" s="335"/>
      <c r="B62" s="336"/>
      <c r="C62" s="58" t="s">
        <v>5</v>
      </c>
      <c r="D62" s="37"/>
      <c r="E62" s="37"/>
      <c r="F62" s="73"/>
      <c r="G62" s="43"/>
      <c r="H62" s="138"/>
      <c r="I62" s="112"/>
      <c r="J62" s="37"/>
      <c r="K62" s="76"/>
      <c r="L62" s="37"/>
      <c r="M62" s="37"/>
      <c r="N62" s="20"/>
      <c r="O62" s="30"/>
      <c r="P62" s="2"/>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25">
      <c r="A63" s="335"/>
      <c r="B63" s="336"/>
      <c r="C63" s="58" t="s">
        <v>6</v>
      </c>
      <c r="D63" s="12"/>
      <c r="E63" s="12"/>
      <c r="F63" s="138"/>
      <c r="G63" s="42"/>
      <c r="H63" s="138"/>
      <c r="I63" s="113"/>
      <c r="J63" s="12"/>
      <c r="K63" s="75"/>
      <c r="L63" s="12"/>
      <c r="M63" s="12"/>
      <c r="N63" s="14"/>
      <c r="O63" s="29"/>
      <c r="P63" s="17"/>
      <c r="Q63" s="66"/>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41" t="s">
        <v>16</v>
      </c>
      <c r="D64" s="38"/>
      <c r="E64" s="38"/>
      <c r="F64" s="138"/>
      <c r="G64" s="43"/>
      <c r="H64" s="138"/>
      <c r="I64" s="44"/>
      <c r="J64" s="38"/>
      <c r="K64" s="75"/>
      <c r="L64" s="38"/>
      <c r="M64" s="38"/>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60" t="s">
        <v>15</v>
      </c>
      <c r="D65" s="23"/>
      <c r="E65" s="23"/>
      <c r="F65" s="138"/>
      <c r="G65" s="42"/>
      <c r="H65" s="138"/>
      <c r="I65" s="44"/>
      <c r="J65" s="23"/>
      <c r="K65" s="75"/>
      <c r="L65" s="23"/>
      <c r="M65" s="23"/>
      <c r="N65" s="14"/>
      <c r="O65" s="14"/>
      <c r="P65" s="149"/>
      <c r="Q65" s="147"/>
      <c r="R65" s="150"/>
      <c r="S65" s="150"/>
      <c r="AD65" s="1"/>
      <c r="AE65" s="1"/>
      <c r="AF65" s="1"/>
      <c r="AG65" s="1"/>
      <c r="AH65" s="1"/>
      <c r="AI65" s="1"/>
      <c r="AJ65" s="1"/>
      <c r="AK65" s="1"/>
      <c r="AL65" s="1"/>
      <c r="AM65" s="1"/>
      <c r="AN65" s="1"/>
      <c r="AO65" s="1"/>
      <c r="AP65" s="1"/>
      <c r="AQ65" s="1"/>
      <c r="AR65" s="1"/>
      <c r="AS65" s="1"/>
      <c r="AT65" s="1"/>
      <c r="AU65" s="1"/>
    </row>
    <row r="66" spans="1:47" ht="21" hidden="1" customHeight="1" x14ac:dyDescent="0.3">
      <c r="A66" s="335"/>
      <c r="B66" s="336"/>
      <c r="C66" s="57"/>
      <c r="D66" s="24"/>
      <c r="E66" s="24"/>
      <c r="F66" s="73"/>
      <c r="G66" s="42"/>
      <c r="H66" s="138"/>
      <c r="I66" s="44"/>
      <c r="J66" s="24"/>
      <c r="K66" s="76"/>
      <c r="L66" s="24"/>
      <c r="M66" s="24"/>
      <c r="N66" s="14"/>
      <c r="O66" s="29"/>
      <c r="P66" s="149"/>
      <c r="Q66" s="147"/>
      <c r="R66" s="150"/>
      <c r="S66" s="150"/>
      <c r="AD66" s="1"/>
      <c r="AE66" s="1"/>
      <c r="AF66" s="1"/>
      <c r="AG66" s="1"/>
      <c r="AH66" s="1"/>
      <c r="AI66" s="1"/>
      <c r="AJ66" s="1"/>
      <c r="AK66" s="1"/>
      <c r="AL66" s="1"/>
      <c r="AM66" s="1"/>
      <c r="AN66" s="1"/>
      <c r="AO66" s="1"/>
      <c r="AP66" s="1"/>
      <c r="AQ66" s="1"/>
      <c r="AR66" s="1"/>
      <c r="AS66" s="1"/>
      <c r="AT66" s="1"/>
      <c r="AU66" s="1"/>
    </row>
    <row r="67" spans="1:47" ht="21.75" hidden="1" thickBot="1" x14ac:dyDescent="0.3">
      <c r="A67" s="21"/>
      <c r="B67" s="21"/>
      <c r="C67" s="22"/>
      <c r="D67" s="6"/>
      <c r="E67" s="6"/>
      <c r="F67" s="6"/>
      <c r="G67" s="22"/>
      <c r="H67" s="22"/>
      <c r="I67" s="22"/>
      <c r="J67" s="22"/>
      <c r="K67" s="22"/>
      <c r="L67" s="22"/>
      <c r="M67" s="6"/>
      <c r="N67" s="15"/>
      <c r="O67" s="15"/>
      <c r="P67" s="142" t="s">
        <v>56</v>
      </c>
      <c r="R67" s="150"/>
      <c r="S67" s="150"/>
      <c r="AD67" s="1"/>
      <c r="AE67" s="1"/>
      <c r="AF67" s="1"/>
      <c r="AG67" s="1"/>
      <c r="AH67" s="1"/>
      <c r="AI67" s="1"/>
      <c r="AJ67" s="1"/>
      <c r="AK67" s="1"/>
      <c r="AL67" s="1"/>
      <c r="AM67" s="1"/>
      <c r="AN67" s="1"/>
      <c r="AO67" s="1"/>
      <c r="AP67" s="1"/>
      <c r="AQ67" s="1"/>
      <c r="AR67" s="1"/>
      <c r="AS67" s="1"/>
      <c r="AT67" s="1"/>
      <c r="AU67" s="1"/>
    </row>
    <row r="68" spans="1:47" ht="60" hidden="1" customHeight="1" x14ac:dyDescent="0.35">
      <c r="A68" s="344" t="s">
        <v>29</v>
      </c>
      <c r="B68" s="345"/>
      <c r="C68" s="345"/>
      <c r="D68" s="117" t="s">
        <v>57</v>
      </c>
      <c r="E68" s="117"/>
      <c r="F68" s="105"/>
      <c r="G68" s="107"/>
      <c r="H68" s="203"/>
      <c r="I68" s="106"/>
      <c r="J68" s="117"/>
      <c r="K68" s="105"/>
      <c r="L68" s="203"/>
      <c r="M68" s="231"/>
      <c r="N68" s="32"/>
      <c r="O68" s="31"/>
      <c r="P68" s="31"/>
      <c r="Q68" s="31"/>
      <c r="R68" s="150"/>
      <c r="S68" s="150"/>
      <c r="AD68" s="1"/>
      <c r="AE68" s="1"/>
      <c r="AF68" s="1"/>
      <c r="AG68" s="1"/>
      <c r="AH68" s="1"/>
      <c r="AI68" s="1"/>
      <c r="AJ68" s="1"/>
      <c r="AK68" s="1"/>
      <c r="AL68" s="1"/>
      <c r="AM68" s="1"/>
      <c r="AN68" s="1"/>
      <c r="AO68" s="1"/>
      <c r="AP68" s="1"/>
      <c r="AQ68" s="1"/>
      <c r="AR68" s="1"/>
      <c r="AS68" s="1"/>
      <c r="AT68" s="1"/>
      <c r="AU68" s="1"/>
    </row>
    <row r="69" spans="1:47" s="1" customFormat="1" x14ac:dyDescent="0.25">
      <c r="R69" s="150"/>
      <c r="S69" s="150"/>
    </row>
    <row r="70" spans="1:47" s="1" customFormat="1" ht="23.25" x14ac:dyDescent="0.35">
      <c r="A70" s="209" t="s">
        <v>20</v>
      </c>
      <c r="B70" s="210"/>
    </row>
    <row r="71" spans="1:47" s="1" customFormat="1" ht="21" x14ac:dyDescent="0.35">
      <c r="A71" s="211"/>
      <c r="B71" s="210" t="s">
        <v>21</v>
      </c>
    </row>
    <row r="72" spans="1:47" s="1" customFormat="1" ht="21" x14ac:dyDescent="0.35">
      <c r="A72" s="211"/>
      <c r="B72" s="210" t="s">
        <v>22</v>
      </c>
    </row>
    <row r="73" spans="1:47" s="1" customFormat="1" ht="21" x14ac:dyDescent="0.35">
      <c r="A73" s="211"/>
      <c r="B73" s="210" t="s">
        <v>23</v>
      </c>
    </row>
    <row r="74" spans="1:47" s="1" customFormat="1" ht="21" x14ac:dyDescent="0.35">
      <c r="A74" s="211"/>
      <c r="B74" s="210" t="s">
        <v>24</v>
      </c>
    </row>
    <row r="75" spans="1:47" s="1" customFormat="1" ht="21" x14ac:dyDescent="0.35">
      <c r="A75" s="211"/>
      <c r="B75" s="210" t="s">
        <v>25</v>
      </c>
    </row>
    <row r="76" spans="1:47" s="1" customFormat="1" ht="21" x14ac:dyDescent="0.35">
      <c r="A76" s="211"/>
      <c r="B76" s="210" t="s">
        <v>26</v>
      </c>
    </row>
    <row r="77" spans="1:47" s="1" customFormat="1" ht="21" x14ac:dyDescent="0.35">
      <c r="A77" s="211"/>
      <c r="B77" s="210" t="s">
        <v>27</v>
      </c>
    </row>
    <row r="78" spans="1:47" s="1" customFormat="1" ht="21" x14ac:dyDescent="0.35">
      <c r="A78" s="211"/>
      <c r="B78" s="210" t="s">
        <v>24</v>
      </c>
    </row>
    <row r="79" spans="1:47" s="1" customFormat="1" ht="21" x14ac:dyDescent="0.35">
      <c r="A79" s="211"/>
      <c r="B79" s="210" t="s">
        <v>25</v>
      </c>
    </row>
    <row r="80" spans="1:47" s="1" customFormat="1" ht="21" x14ac:dyDescent="0.35">
      <c r="A80" s="211"/>
      <c r="B80" s="210" t="s">
        <v>26</v>
      </c>
    </row>
    <row r="81" spans="1:2" s="1" customFormat="1" ht="21" x14ac:dyDescent="0.35">
      <c r="A81" s="211"/>
      <c r="B81" s="210" t="s">
        <v>27</v>
      </c>
    </row>
    <row r="82" spans="1:2" s="1" customFormat="1" ht="21" x14ac:dyDescent="0.35">
      <c r="B82" s="72"/>
    </row>
  </sheetData>
  <mergeCells count="31">
    <mergeCell ref="A68:C68"/>
    <mergeCell ref="A43:B49"/>
    <mergeCell ref="A52:B56"/>
    <mergeCell ref="A58:C58"/>
    <mergeCell ref="D58:I58"/>
    <mergeCell ref="R58:S58"/>
    <mergeCell ref="A61:B66"/>
    <mergeCell ref="A29:B29"/>
    <mergeCell ref="R30:S30"/>
    <mergeCell ref="A31:B33"/>
    <mergeCell ref="R32:S32"/>
    <mergeCell ref="R35:S35"/>
    <mergeCell ref="A36:B40"/>
    <mergeCell ref="O37:O39"/>
    <mergeCell ref="O48:O49"/>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sheetPr>
  <dimension ref="A1:AU81"/>
  <sheetViews>
    <sheetView zoomScale="60" zoomScaleNormal="60" workbookViewId="0">
      <pane xSplit="2" ySplit="2" topLeftCell="C12" activePane="bottomRight" state="frozen"/>
      <selection pane="topRight" activeCell="C1" sqref="C1"/>
      <selection pane="bottomLeft" activeCell="A3" sqref="A3"/>
      <selection pane="bottomRight" activeCell="C6" sqref="C6"/>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84</v>
      </c>
      <c r="B1" s="108"/>
      <c r="C1" s="108"/>
      <c r="D1" s="295" t="s">
        <v>310</v>
      </c>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212">
        <v>3225</v>
      </c>
      <c r="D4" s="323"/>
      <c r="E4" s="323"/>
      <c r="F4" s="323"/>
      <c r="G4" s="323"/>
      <c r="H4" s="323"/>
      <c r="I4" s="323"/>
      <c r="J4" s="323"/>
      <c r="K4" s="323"/>
      <c r="L4" s="323"/>
      <c r="M4" s="323"/>
    </row>
    <row r="5" spans="1:29" s="1" customFormat="1" ht="26.25" x14ac:dyDescent="0.25">
      <c r="A5" s="333" t="s">
        <v>349</v>
      </c>
      <c r="B5" s="333"/>
      <c r="C5" s="212">
        <f>C4*1.22</f>
        <v>3934.5</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100">
        <f>(D8/$C$4)*100</f>
        <v>0.21705426356589144</v>
      </c>
      <c r="E7" s="100">
        <f t="shared" ref="E7:I7" si="0">(E8/$C$4)*100</f>
        <v>10.294573643410851</v>
      </c>
      <c r="F7" s="100">
        <f t="shared" si="0"/>
        <v>10.945736434108527</v>
      </c>
      <c r="G7" s="87">
        <f>(G8/$C$4)*100</f>
        <v>0</v>
      </c>
      <c r="H7" s="100">
        <f>(H8/$C$4)*100</f>
        <v>77.798449612403104</v>
      </c>
      <c r="I7" s="87">
        <f t="shared" si="0"/>
        <v>0</v>
      </c>
      <c r="J7" s="90">
        <v>16.899999999999999</v>
      </c>
      <c r="K7" s="90">
        <v>79.599999999999994</v>
      </c>
      <c r="L7" s="90">
        <v>3.5</v>
      </c>
      <c r="M7" s="100">
        <f>(M8/$C$4)*100</f>
        <v>0.7441860465116279</v>
      </c>
      <c r="N7" s="71"/>
    </row>
    <row r="8" spans="1:29" s="1" customFormat="1" ht="26.25" customHeight="1" x14ac:dyDescent="0.25">
      <c r="A8" s="128"/>
      <c r="B8" s="123" t="s">
        <v>339</v>
      </c>
      <c r="C8" s="73"/>
      <c r="D8" s="50">
        <v>7</v>
      </c>
      <c r="E8" s="50">
        <v>332</v>
      </c>
      <c r="F8" s="50">
        <v>353</v>
      </c>
      <c r="G8" s="50"/>
      <c r="H8" s="50">
        <v>2509</v>
      </c>
      <c r="I8" s="50"/>
      <c r="J8" s="50">
        <v>24</v>
      </c>
      <c r="K8" s="50"/>
      <c r="L8" s="50"/>
      <c r="M8" s="50">
        <v>24</v>
      </c>
      <c r="N8" s="94"/>
    </row>
    <row r="9" spans="1:29" s="1" customFormat="1" ht="26.25" customHeight="1" x14ac:dyDescent="0.25">
      <c r="A9" s="124" t="s">
        <v>48</v>
      </c>
      <c r="B9" s="122" t="s">
        <v>47</v>
      </c>
      <c r="C9" s="73"/>
      <c r="D9" s="87">
        <v>0</v>
      </c>
      <c r="E9" s="87">
        <v>361.08</v>
      </c>
      <c r="F9" s="87">
        <v>370.44299999999998</v>
      </c>
      <c r="G9" s="87">
        <v>0</v>
      </c>
      <c r="H9" s="87">
        <v>2560.5810000000001</v>
      </c>
      <c r="I9" s="87">
        <v>3.3000000000000002E-2</v>
      </c>
      <c r="J9" s="91"/>
      <c r="K9" s="91"/>
      <c r="L9" s="91"/>
      <c r="M9" s="87">
        <v>24.734000000000002</v>
      </c>
      <c r="N9" s="139">
        <f>SUM(D9:I9)</f>
        <v>3292.1370000000002</v>
      </c>
      <c r="O9" s="1" t="s">
        <v>93</v>
      </c>
    </row>
    <row r="10" spans="1:29" s="1" customFormat="1" ht="26.25" customHeight="1" x14ac:dyDescent="0.25">
      <c r="A10" s="128"/>
      <c r="B10" s="123" t="s">
        <v>340</v>
      </c>
      <c r="C10" s="73"/>
      <c r="D10" s="88">
        <f>($C$5/100)*D7</f>
        <v>8.5399999999999991</v>
      </c>
      <c r="E10" s="88">
        <f t="shared" ref="E10:I10" si="1">($C$5/100)*E7</f>
        <v>405.03999999999996</v>
      </c>
      <c r="F10" s="88">
        <f t="shared" si="1"/>
        <v>430.65999999999997</v>
      </c>
      <c r="G10" s="88">
        <f>($C$5/100)*G7</f>
        <v>0</v>
      </c>
      <c r="H10" s="88">
        <f>($C$5/100)*H7</f>
        <v>3060.98</v>
      </c>
      <c r="I10" s="88">
        <f t="shared" si="1"/>
        <v>0</v>
      </c>
      <c r="J10" s="92">
        <f>($H$10/100)*J7</f>
        <v>517.30561999999998</v>
      </c>
      <c r="K10" s="92">
        <f>($H$10/100)*K7</f>
        <v>2436.5400799999998</v>
      </c>
      <c r="L10" s="92">
        <f>($H$10/100)*L7</f>
        <v>107.1343</v>
      </c>
      <c r="M10" s="88">
        <f>($C$5/100)*M7</f>
        <v>29.279999999999998</v>
      </c>
      <c r="N10" s="94"/>
    </row>
    <row r="11" spans="1:29" s="1" customFormat="1" ht="26.25" customHeight="1" x14ac:dyDescent="0.25">
      <c r="A11" s="124" t="s">
        <v>49</v>
      </c>
      <c r="B11" s="122" t="s">
        <v>341</v>
      </c>
      <c r="C11" s="73"/>
      <c r="D11" s="235">
        <v>0</v>
      </c>
      <c r="E11" s="235">
        <v>0</v>
      </c>
      <c r="F11" s="51">
        <v>362</v>
      </c>
      <c r="G11" s="51">
        <v>0</v>
      </c>
      <c r="H11" s="235">
        <v>2160</v>
      </c>
      <c r="I11" s="225">
        <v>0</v>
      </c>
      <c r="J11" s="234">
        <v>5</v>
      </c>
      <c r="K11" s="93">
        <v>5026</v>
      </c>
      <c r="L11" s="234">
        <v>2</v>
      </c>
      <c r="M11" s="225">
        <v>0</v>
      </c>
      <c r="N11" s="94"/>
    </row>
    <row r="12" spans="1:29" s="1" customFormat="1" ht="26.25" customHeight="1" x14ac:dyDescent="0.25">
      <c r="A12" s="124"/>
      <c r="B12" s="122" t="s">
        <v>342</v>
      </c>
      <c r="C12" s="73"/>
      <c r="D12" s="235" t="s">
        <v>99</v>
      </c>
      <c r="E12" s="235">
        <v>0</v>
      </c>
      <c r="F12" s="225">
        <f>F11*0.16</f>
        <v>57.92</v>
      </c>
      <c r="G12" s="225">
        <v>0</v>
      </c>
      <c r="H12" s="225">
        <f>H11*0.16</f>
        <v>345.6</v>
      </c>
      <c r="I12" s="225">
        <v>0</v>
      </c>
      <c r="J12" s="234"/>
      <c r="K12" s="93"/>
      <c r="L12" s="234"/>
      <c r="M12" s="225">
        <v>0</v>
      </c>
      <c r="N12" s="94"/>
    </row>
    <row r="13" spans="1:29" s="1" customFormat="1" ht="26.25" customHeight="1" x14ac:dyDescent="0.25">
      <c r="B13" s="122" t="s">
        <v>343</v>
      </c>
      <c r="C13" s="73"/>
      <c r="D13" s="140"/>
      <c r="E13" s="140"/>
      <c r="F13" s="140">
        <f t="shared" ref="F13:H13" si="2">F12/F14</f>
        <v>0.13793103448275862</v>
      </c>
      <c r="G13" s="140"/>
      <c r="H13" s="140">
        <f t="shared" si="2"/>
        <v>0.13793103448275865</v>
      </c>
      <c r="I13" s="140">
        <v>0</v>
      </c>
      <c r="J13" s="90">
        <v>30.61</v>
      </c>
      <c r="K13" s="93">
        <v>33.07</v>
      </c>
      <c r="L13" s="90">
        <v>455.3</v>
      </c>
      <c r="M13" s="140">
        <v>0</v>
      </c>
      <c r="N13" s="94"/>
    </row>
    <row r="14" spans="1:29" s="1" customFormat="1" ht="26.25" x14ac:dyDescent="0.25">
      <c r="A14" s="46"/>
      <c r="B14" s="122" t="s">
        <v>344</v>
      </c>
      <c r="C14" s="126">
        <f>SUM(D14:I14,M14)</f>
        <v>2925.52</v>
      </c>
      <c r="D14" s="65">
        <v>0</v>
      </c>
      <c r="E14" s="65">
        <f>E12+E11</f>
        <v>0</v>
      </c>
      <c r="F14" s="97">
        <f>F12+F11</f>
        <v>419.92</v>
      </c>
      <c r="G14" s="97">
        <f>G12+G11</f>
        <v>0</v>
      </c>
      <c r="H14" s="97">
        <f>H12+H11</f>
        <v>2505.6</v>
      </c>
      <c r="I14" s="97">
        <f>I12+I11</f>
        <v>0</v>
      </c>
      <c r="J14" s="98">
        <f t="shared" ref="J14:L14" si="3">(J11/(100-J13))*100</f>
        <v>7.2056492289955321</v>
      </c>
      <c r="K14" s="98">
        <f t="shared" si="3"/>
        <v>7509.3381144479299</v>
      </c>
      <c r="L14" s="98">
        <f t="shared" si="3"/>
        <v>-0.56290458767238949</v>
      </c>
      <c r="M14" s="97">
        <f>M12+M11</f>
        <v>0</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212">
        <v>4690</v>
      </c>
      <c r="D16" s="50">
        <v>36</v>
      </c>
      <c r="E16" s="50">
        <v>494</v>
      </c>
      <c r="F16" s="50">
        <v>411</v>
      </c>
      <c r="G16" s="50"/>
      <c r="H16" s="50">
        <v>3739</v>
      </c>
      <c r="I16" s="50"/>
      <c r="J16" s="50">
        <v>36</v>
      </c>
      <c r="K16" s="50"/>
      <c r="L16" s="50"/>
      <c r="M16" s="50"/>
    </row>
    <row r="17" spans="1:47" s="1" customFormat="1" ht="26.25" hidden="1" x14ac:dyDescent="0.25">
      <c r="A17" s="46"/>
      <c r="B17" s="310" t="s">
        <v>336</v>
      </c>
      <c r="C17" s="212">
        <v>4202</v>
      </c>
      <c r="D17" s="50">
        <v>9</v>
      </c>
      <c r="E17" s="50">
        <v>464</v>
      </c>
      <c r="F17" s="50">
        <v>331</v>
      </c>
      <c r="G17" s="50"/>
      <c r="H17" s="50">
        <v>3387</v>
      </c>
      <c r="I17" s="50"/>
      <c r="J17" s="50"/>
      <c r="K17" s="50"/>
      <c r="L17" s="50"/>
      <c r="M17" s="50">
        <v>11</v>
      </c>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f>D11/D8</f>
        <v>0</v>
      </c>
      <c r="E19" s="127">
        <f>E11/E8</f>
        <v>0</v>
      </c>
      <c r="F19" s="127">
        <f>F11/F8</f>
        <v>1.0254957507082152</v>
      </c>
      <c r="G19" s="127"/>
      <c r="H19" s="127">
        <f>H11/H8</f>
        <v>0.86090075727381432</v>
      </c>
      <c r="I19" s="127"/>
      <c r="J19" s="125">
        <f>J14/J8</f>
        <v>0.30023538454148052</v>
      </c>
      <c r="K19" s="125" t="e">
        <f>K14/K8</f>
        <v>#DIV/0!</v>
      </c>
      <c r="L19" s="125" t="e">
        <f>L14/L8</f>
        <v>#DIV/0!</v>
      </c>
      <c r="M19" s="127">
        <f>M11/M8</f>
        <v>0</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c r="E20" s="127">
        <f>E11/E9</f>
        <v>0</v>
      </c>
      <c r="F20" s="127">
        <f>F11/F9</f>
        <v>0.97720836943875311</v>
      </c>
      <c r="G20" s="127"/>
      <c r="H20" s="127">
        <f>H11/H9</f>
        <v>0.84355855175055972</v>
      </c>
      <c r="I20" s="127"/>
      <c r="J20" s="95"/>
      <c r="K20" s="96"/>
      <c r="L20" s="95"/>
      <c r="M20" s="127">
        <f>M11/M9</f>
        <v>0</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f>D14/D8</f>
        <v>0</v>
      </c>
      <c r="E21" s="133">
        <f>E14/E8</f>
        <v>0</v>
      </c>
      <c r="F21" s="133">
        <f>F14/F8</f>
        <v>1.1895750708215298</v>
      </c>
      <c r="G21" s="133"/>
      <c r="H21" s="133">
        <f>H14/H8</f>
        <v>0.99864487843762451</v>
      </c>
      <c r="I21" s="133"/>
      <c r="J21" s="95"/>
      <c r="K21" s="96"/>
      <c r="L21" s="95"/>
      <c r="M21" s="133">
        <f>M14/M8</f>
        <v>0</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c r="E22" s="129">
        <f>E14/E9</f>
        <v>0</v>
      </c>
      <c r="F22" s="129">
        <f>F14/F9</f>
        <v>1.1335617085489536</v>
      </c>
      <c r="G22" s="129"/>
      <c r="H22" s="129">
        <f>H14/H9</f>
        <v>0.97852792003064926</v>
      </c>
      <c r="I22" s="129"/>
      <c r="J22" s="95"/>
      <c r="K22" s="96"/>
      <c r="L22" s="95"/>
      <c r="M22" s="129">
        <f>M14/M9</f>
        <v>0</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f>D14/D10</f>
        <v>0</v>
      </c>
      <c r="E23" s="190">
        <f>E14/E10</f>
        <v>0</v>
      </c>
      <c r="F23" s="191">
        <f>F14/F10</f>
        <v>0.97506153346027036</v>
      </c>
      <c r="G23" s="191"/>
      <c r="H23" s="191">
        <f>H14/H10</f>
        <v>0.81856137576854471</v>
      </c>
      <c r="I23" s="191"/>
      <c r="J23" s="95"/>
      <c r="K23" s="96"/>
      <c r="L23" s="95"/>
      <c r="M23" s="191">
        <f>M14/M10</f>
        <v>0</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93">
        <f>D10-D14</f>
        <v>8.5399999999999991</v>
      </c>
      <c r="E24" s="192">
        <f>E10-E14</f>
        <v>405.03999999999996</v>
      </c>
      <c r="F24" s="193">
        <f>F10-F14</f>
        <v>10.739999999999952</v>
      </c>
      <c r="G24" s="193"/>
      <c r="H24" s="193">
        <f>H10-H14</f>
        <v>555.38000000000011</v>
      </c>
      <c r="I24" s="193"/>
      <c r="J24" s="125"/>
      <c r="K24" s="125"/>
      <c r="L24" s="125"/>
      <c r="M24" s="193">
        <f>M10-M14</f>
        <v>29.279999999999998</v>
      </c>
      <c r="N24" s="1"/>
      <c r="O24" s="1"/>
      <c r="P24" s="1"/>
      <c r="AD24" s="1"/>
      <c r="AE24" s="1"/>
      <c r="AF24" s="1"/>
      <c r="AG24" s="1"/>
      <c r="AH24" s="1"/>
      <c r="AI24" s="1"/>
      <c r="AJ24" s="1"/>
      <c r="AK24" s="1"/>
      <c r="AL24" s="1"/>
      <c r="AM24" s="1"/>
      <c r="AN24" s="1"/>
      <c r="AO24" s="1"/>
      <c r="AP24" s="1"/>
      <c r="AQ24" s="1"/>
      <c r="AR24" s="1"/>
      <c r="AS24" s="1"/>
      <c r="AT24" s="1"/>
      <c r="AU24" s="1"/>
    </row>
    <row r="25" spans="1:47" ht="31.5" customHeight="1" thickBot="1" x14ac:dyDescent="0.3">
      <c r="A25" s="324" t="s">
        <v>46</v>
      </c>
      <c r="B25" s="325"/>
      <c r="C25" s="351" t="s">
        <v>124</v>
      </c>
      <c r="D25" s="182"/>
      <c r="E25" s="182"/>
      <c r="F25" s="182" t="s">
        <v>129</v>
      </c>
      <c r="G25" s="213"/>
      <c r="H25" s="182" t="s">
        <v>129</v>
      </c>
      <c r="I25" s="213"/>
      <c r="J25" s="61"/>
      <c r="K25" s="61"/>
      <c r="L25" s="61"/>
      <c r="M25" s="182"/>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42.75" thickBot="1" x14ac:dyDescent="0.45">
      <c r="A26" s="159" t="s">
        <v>66</v>
      </c>
      <c r="B26" s="160"/>
      <c r="C26" s="352"/>
      <c r="D26" s="138"/>
      <c r="E26" s="183"/>
      <c r="F26" s="183" t="s">
        <v>147</v>
      </c>
      <c r="G26" s="214"/>
      <c r="H26" s="183" t="s">
        <v>147</v>
      </c>
      <c r="I26" s="214"/>
      <c r="J26" s="157"/>
      <c r="K26" s="77"/>
      <c r="L26" s="77"/>
      <c r="M26" s="183"/>
      <c r="N26" s="155"/>
      <c r="O26" s="155"/>
      <c r="P26" s="155"/>
      <c r="Q26" s="156"/>
      <c r="R26" s="151"/>
      <c r="S26" s="151"/>
    </row>
    <row r="27" spans="1:47" s="71" customFormat="1" ht="27" thickBot="1" x14ac:dyDescent="0.45">
      <c r="A27" s="329" t="s">
        <v>68</v>
      </c>
      <c r="B27" s="330"/>
      <c r="C27" s="352"/>
      <c r="D27" s="138"/>
      <c r="E27" s="183"/>
      <c r="F27" s="183"/>
      <c r="G27" s="214"/>
      <c r="H27" s="183"/>
      <c r="I27" s="214"/>
      <c r="J27" s="152"/>
      <c r="K27" s="152"/>
      <c r="L27" s="152"/>
      <c r="M27" s="183"/>
      <c r="N27" s="155"/>
      <c r="O27" s="155"/>
      <c r="P27" s="155"/>
      <c r="Q27" s="156"/>
      <c r="R27" s="151"/>
      <c r="S27" s="151"/>
    </row>
    <row r="28" spans="1:47" s="71" customFormat="1" ht="27" thickBot="1" x14ac:dyDescent="0.45">
      <c r="A28" s="331" t="s">
        <v>67</v>
      </c>
      <c r="B28" s="332"/>
      <c r="C28" s="353"/>
      <c r="D28" s="184"/>
      <c r="E28" s="184"/>
      <c r="F28" s="184"/>
      <c r="G28" s="215"/>
      <c r="H28" s="184"/>
      <c r="I28" s="215"/>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47.25" x14ac:dyDescent="0.25">
      <c r="A31" s="339" t="s">
        <v>13</v>
      </c>
      <c r="B31" s="340"/>
      <c r="C31" s="54" t="s">
        <v>63</v>
      </c>
      <c r="D31" s="183" t="s">
        <v>124</v>
      </c>
      <c r="E31" s="183" t="s">
        <v>124</v>
      </c>
      <c r="F31" s="183" t="s">
        <v>174</v>
      </c>
      <c r="G31" s="216" t="s">
        <v>124</v>
      </c>
      <c r="H31" s="183" t="s">
        <v>174</v>
      </c>
      <c r="I31" s="216" t="s">
        <v>124</v>
      </c>
      <c r="J31" s="214" t="s">
        <v>174</v>
      </c>
      <c r="K31" s="214" t="s">
        <v>174</v>
      </c>
      <c r="L31" s="214" t="s">
        <v>174</v>
      </c>
      <c r="M31" s="183" t="s">
        <v>124</v>
      </c>
      <c r="N31" s="3" t="s">
        <v>170</v>
      </c>
      <c r="O31" s="171" t="s">
        <v>171</v>
      </c>
      <c r="P31" s="170" t="s">
        <v>207</v>
      </c>
      <c r="Q31" s="253" t="s">
        <v>169</v>
      </c>
      <c r="R31" s="294"/>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183" t="s">
        <v>124</v>
      </c>
      <c r="E32" s="183" t="s">
        <v>124</v>
      </c>
      <c r="F32" s="183" t="s">
        <v>174</v>
      </c>
      <c r="G32" s="216" t="s">
        <v>124</v>
      </c>
      <c r="H32" s="183" t="s">
        <v>174</v>
      </c>
      <c r="I32" s="216" t="s">
        <v>124</v>
      </c>
      <c r="J32" s="214" t="s">
        <v>174</v>
      </c>
      <c r="K32" s="214" t="s">
        <v>174</v>
      </c>
      <c r="L32" s="214" t="s">
        <v>174</v>
      </c>
      <c r="M32" s="183" t="s">
        <v>124</v>
      </c>
      <c r="N32" s="3" t="s">
        <v>170</v>
      </c>
      <c r="O32" s="171" t="s">
        <v>167</v>
      </c>
      <c r="P32" s="246" t="s">
        <v>206</v>
      </c>
      <c r="Q32" s="237"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183" t="s">
        <v>124</v>
      </c>
      <c r="E33" s="183" t="s">
        <v>124</v>
      </c>
      <c r="F33" s="183" t="s">
        <v>99</v>
      </c>
      <c r="G33" s="216" t="s">
        <v>124</v>
      </c>
      <c r="H33" s="183" t="s">
        <v>99</v>
      </c>
      <c r="I33" s="216" t="s">
        <v>124</v>
      </c>
      <c r="J33" s="214" t="s">
        <v>174</v>
      </c>
      <c r="K33" s="214" t="s">
        <v>174</v>
      </c>
      <c r="L33" s="214" t="s">
        <v>174</v>
      </c>
      <c r="M33" s="183" t="s">
        <v>124</v>
      </c>
      <c r="N33" s="3" t="s">
        <v>170</v>
      </c>
      <c r="O33" s="171" t="s">
        <v>165</v>
      </c>
      <c r="P33" s="236" t="s">
        <v>166</v>
      </c>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7"/>
      <c r="G34" s="110"/>
      <c r="H34" s="4"/>
      <c r="I34" s="7"/>
      <c r="J34" s="4"/>
      <c r="K34" s="7"/>
      <c r="L34" s="4"/>
      <c r="M34" s="4"/>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9"/>
      <c r="G35" s="111"/>
      <c r="H35" s="1"/>
      <c r="I35" s="9"/>
      <c r="J35" s="1"/>
      <c r="L35" s="1"/>
      <c r="M35" s="1"/>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183" t="s">
        <v>124</v>
      </c>
      <c r="E36" s="183" t="s">
        <v>124</v>
      </c>
      <c r="F36" s="183" t="s">
        <v>174</v>
      </c>
      <c r="G36" s="216" t="s">
        <v>124</v>
      </c>
      <c r="H36" s="183" t="s">
        <v>174</v>
      </c>
      <c r="I36" s="216" t="s">
        <v>124</v>
      </c>
      <c r="J36" s="214" t="s">
        <v>174</v>
      </c>
      <c r="K36" s="214" t="s">
        <v>174</v>
      </c>
      <c r="L36" s="214" t="s">
        <v>174</v>
      </c>
      <c r="M36" s="183" t="s">
        <v>124</v>
      </c>
      <c r="N36" s="141" t="s">
        <v>170</v>
      </c>
      <c r="O36" s="141" t="s">
        <v>208</v>
      </c>
      <c r="P36" s="255" t="s">
        <v>251</v>
      </c>
      <c r="Q36" s="255" t="s">
        <v>169</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183" t="s">
        <v>124</v>
      </c>
      <c r="E37" s="183" t="s">
        <v>124</v>
      </c>
      <c r="F37" s="183" t="s">
        <v>174</v>
      </c>
      <c r="G37" s="216" t="s">
        <v>124</v>
      </c>
      <c r="H37" s="183" t="s">
        <v>174</v>
      </c>
      <c r="I37" s="216" t="s">
        <v>124</v>
      </c>
      <c r="J37" s="214" t="s">
        <v>174</v>
      </c>
      <c r="K37" s="214" t="s">
        <v>174</v>
      </c>
      <c r="L37" s="214" t="s">
        <v>174</v>
      </c>
      <c r="M37" s="183" t="s">
        <v>124</v>
      </c>
      <c r="N37" s="141" t="s">
        <v>170</v>
      </c>
      <c r="O37" s="354" t="s">
        <v>312</v>
      </c>
      <c r="P37" s="255" t="s">
        <v>252</v>
      </c>
      <c r="Q37" s="255" t="s">
        <v>169</v>
      </c>
      <c r="R37" s="150"/>
      <c r="S37" s="150"/>
      <c r="AD37" s="1"/>
      <c r="AE37" s="1"/>
      <c r="AF37" s="1"/>
      <c r="AG37" s="1"/>
      <c r="AH37" s="1"/>
      <c r="AI37" s="1"/>
      <c r="AJ37" s="1"/>
      <c r="AK37" s="1"/>
      <c r="AL37" s="1"/>
      <c r="AM37" s="1"/>
      <c r="AN37" s="1"/>
      <c r="AO37" s="1"/>
      <c r="AP37" s="1"/>
      <c r="AQ37" s="1"/>
      <c r="AR37" s="1"/>
      <c r="AS37" s="1"/>
      <c r="AT37" s="1"/>
      <c r="AU37" s="1"/>
    </row>
    <row r="38" spans="1:47" ht="30" customHeight="1" x14ac:dyDescent="0.25">
      <c r="A38" s="342"/>
      <c r="B38" s="343"/>
      <c r="C38" s="179" t="s">
        <v>71</v>
      </c>
      <c r="D38" s="183" t="s">
        <v>124</v>
      </c>
      <c r="E38" s="183" t="s">
        <v>124</v>
      </c>
      <c r="F38" s="183" t="s">
        <v>174</v>
      </c>
      <c r="G38" s="216" t="s">
        <v>124</v>
      </c>
      <c r="H38" s="183" t="s">
        <v>174</v>
      </c>
      <c r="I38" s="216" t="s">
        <v>124</v>
      </c>
      <c r="J38" s="214" t="s">
        <v>174</v>
      </c>
      <c r="K38" s="214" t="s">
        <v>174</v>
      </c>
      <c r="L38" s="214" t="s">
        <v>174</v>
      </c>
      <c r="M38" s="183" t="s">
        <v>124</v>
      </c>
      <c r="N38" s="141"/>
      <c r="O38" s="355"/>
      <c r="P38" s="198" t="s">
        <v>219</v>
      </c>
      <c r="Q38" s="255" t="s">
        <v>169</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183" t="s">
        <v>124</v>
      </c>
      <c r="E39" s="183" t="s">
        <v>124</v>
      </c>
      <c r="F39" s="183" t="s">
        <v>174</v>
      </c>
      <c r="G39" s="216" t="s">
        <v>124</v>
      </c>
      <c r="H39" s="183" t="s">
        <v>174</v>
      </c>
      <c r="I39" s="216" t="s">
        <v>124</v>
      </c>
      <c r="J39" s="214" t="s">
        <v>174</v>
      </c>
      <c r="K39" s="214" t="s">
        <v>174</v>
      </c>
      <c r="L39" s="214" t="s">
        <v>174</v>
      </c>
      <c r="M39" s="183" t="s">
        <v>124</v>
      </c>
      <c r="N39" s="3" t="s">
        <v>170</v>
      </c>
      <c r="O39" s="356"/>
      <c r="P39" s="297" t="s">
        <v>220</v>
      </c>
      <c r="Q39" s="255" t="s">
        <v>169</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183" t="s">
        <v>124</v>
      </c>
      <c r="E40" s="183" t="s">
        <v>124</v>
      </c>
      <c r="F40" s="183" t="s">
        <v>99</v>
      </c>
      <c r="G40" s="214" t="s">
        <v>124</v>
      </c>
      <c r="H40" s="183" t="s">
        <v>99</v>
      </c>
      <c r="I40" s="214" t="s">
        <v>124</v>
      </c>
      <c r="J40" s="214" t="s">
        <v>99</v>
      </c>
      <c r="K40" s="214" t="s">
        <v>99</v>
      </c>
      <c r="L40" s="214" t="s">
        <v>99</v>
      </c>
      <c r="M40" s="183" t="s">
        <v>124</v>
      </c>
      <c r="N40" s="3" t="s">
        <v>164</v>
      </c>
      <c r="O40" s="141" t="s">
        <v>240</v>
      </c>
      <c r="P40" s="255" t="s">
        <v>241</v>
      </c>
      <c r="Q40" s="255" t="s">
        <v>169</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6"/>
      <c r="E41" s="166"/>
      <c r="F41" s="166"/>
      <c r="G41" s="167"/>
      <c r="H41" s="166"/>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11"/>
      <c r="H42" s="8"/>
      <c r="I42" s="6"/>
      <c r="J42" s="8"/>
      <c r="L42" s="8"/>
      <c r="M42" s="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45" x14ac:dyDescent="0.25">
      <c r="A43" s="342" t="s">
        <v>3</v>
      </c>
      <c r="B43" s="343"/>
      <c r="C43" s="58" t="s">
        <v>4</v>
      </c>
      <c r="D43" s="183" t="s">
        <v>124</v>
      </c>
      <c r="E43" s="183" t="s">
        <v>124</v>
      </c>
      <c r="F43" s="183" t="s">
        <v>174</v>
      </c>
      <c r="G43" s="216" t="s">
        <v>124</v>
      </c>
      <c r="H43" s="183" t="s">
        <v>174</v>
      </c>
      <c r="I43" s="216" t="s">
        <v>124</v>
      </c>
      <c r="J43" s="214" t="s">
        <v>174</v>
      </c>
      <c r="K43" s="214" t="s">
        <v>174</v>
      </c>
      <c r="L43" s="214" t="s">
        <v>174</v>
      </c>
      <c r="M43" s="183" t="s">
        <v>174</v>
      </c>
      <c r="N43" s="3" t="s">
        <v>124</v>
      </c>
      <c r="O43" s="171" t="s">
        <v>291</v>
      </c>
      <c r="P43" s="195" t="s">
        <v>313</v>
      </c>
      <c r="Q43" s="194" t="s">
        <v>24</v>
      </c>
      <c r="S43" s="150"/>
      <c r="AD43" s="1"/>
      <c r="AE43" s="1"/>
      <c r="AF43" s="1"/>
      <c r="AG43" s="1"/>
      <c r="AH43" s="1"/>
      <c r="AI43" s="1"/>
      <c r="AJ43" s="1"/>
      <c r="AK43" s="1"/>
      <c r="AL43" s="1"/>
      <c r="AM43" s="1"/>
      <c r="AN43" s="1"/>
      <c r="AO43" s="1"/>
      <c r="AP43" s="1"/>
      <c r="AQ43" s="1"/>
      <c r="AR43" s="1"/>
      <c r="AS43" s="1"/>
      <c r="AT43" s="1"/>
      <c r="AU43" s="1"/>
    </row>
    <row r="44" spans="1:47" ht="30" x14ac:dyDescent="0.25">
      <c r="A44" s="342"/>
      <c r="B44" s="343"/>
      <c r="C44" s="78" t="s">
        <v>10</v>
      </c>
      <c r="D44" s="183" t="s">
        <v>124</v>
      </c>
      <c r="E44" s="183" t="s">
        <v>124</v>
      </c>
      <c r="F44" s="183" t="s">
        <v>174</v>
      </c>
      <c r="G44" s="216" t="s">
        <v>124</v>
      </c>
      <c r="H44" s="183" t="s">
        <v>174</v>
      </c>
      <c r="I44" s="216" t="s">
        <v>124</v>
      </c>
      <c r="J44" s="214" t="s">
        <v>174</v>
      </c>
      <c r="K44" s="214" t="s">
        <v>174</v>
      </c>
      <c r="L44" s="214" t="s">
        <v>174</v>
      </c>
      <c r="M44" s="183" t="s">
        <v>174</v>
      </c>
      <c r="N44" s="3" t="s">
        <v>124</v>
      </c>
      <c r="O44" s="171" t="s">
        <v>253</v>
      </c>
      <c r="P44" s="195" t="s">
        <v>254</v>
      </c>
      <c r="Q44" s="194" t="s">
        <v>24</v>
      </c>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183" t="s">
        <v>124</v>
      </c>
      <c r="E45" s="183" t="s">
        <v>124</v>
      </c>
      <c r="F45" s="183" t="s">
        <v>161</v>
      </c>
      <c r="G45" s="216" t="s">
        <v>124</v>
      </c>
      <c r="H45" s="183" t="s">
        <v>161</v>
      </c>
      <c r="I45" s="216" t="s">
        <v>124</v>
      </c>
      <c r="J45" s="214" t="s">
        <v>161</v>
      </c>
      <c r="K45" s="214" t="s">
        <v>161</v>
      </c>
      <c r="L45" s="214" t="s">
        <v>161</v>
      </c>
      <c r="M45" s="183" t="s">
        <v>161</v>
      </c>
      <c r="N45" s="3" t="s">
        <v>124</v>
      </c>
      <c r="O45" s="252" t="s">
        <v>124</v>
      </c>
      <c r="P45" s="195" t="s">
        <v>211</v>
      </c>
      <c r="Q45" s="255"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183" t="s">
        <v>124</v>
      </c>
      <c r="E46" s="183" t="s">
        <v>124</v>
      </c>
      <c r="F46" s="183" t="s">
        <v>161</v>
      </c>
      <c r="G46" s="216" t="s">
        <v>124</v>
      </c>
      <c r="H46" s="183" t="s">
        <v>161</v>
      </c>
      <c r="I46" s="216" t="s">
        <v>124</v>
      </c>
      <c r="J46" s="214" t="s">
        <v>161</v>
      </c>
      <c r="K46" s="214" t="s">
        <v>161</v>
      </c>
      <c r="L46" s="214" t="s">
        <v>161</v>
      </c>
      <c r="M46" s="183" t="s">
        <v>161</v>
      </c>
      <c r="N46" s="3" t="s">
        <v>124</v>
      </c>
      <c r="O46" s="252" t="s">
        <v>124</v>
      </c>
      <c r="P46" s="195" t="s">
        <v>211</v>
      </c>
      <c r="Q46" s="200" t="s">
        <v>178</v>
      </c>
      <c r="R46" s="150"/>
      <c r="S46" s="150"/>
      <c r="AD46" s="1"/>
      <c r="AE46" s="1"/>
      <c r="AF46" s="1"/>
      <c r="AG46" s="1"/>
      <c r="AH46" s="1"/>
      <c r="AI46" s="1"/>
      <c r="AJ46" s="1"/>
      <c r="AK46" s="1"/>
      <c r="AL46" s="1"/>
      <c r="AM46" s="1"/>
      <c r="AN46" s="1"/>
      <c r="AO46" s="1"/>
      <c r="AP46" s="1"/>
      <c r="AQ46" s="1"/>
      <c r="AR46" s="1"/>
      <c r="AS46" s="1"/>
      <c r="AT46" s="1"/>
      <c r="AU46" s="1"/>
    </row>
    <row r="47" spans="1:47" ht="21" x14ac:dyDescent="0.25">
      <c r="A47" s="342"/>
      <c r="B47" s="343"/>
      <c r="C47" s="59" t="str">
        <f t="shared" ref="C47:C48" si="4">C61</f>
        <v>Remove TAC</v>
      </c>
      <c r="D47" s="183" t="s">
        <v>124</v>
      </c>
      <c r="E47" s="183" t="s">
        <v>124</v>
      </c>
      <c r="F47" s="183" t="s">
        <v>161</v>
      </c>
      <c r="G47" s="216" t="s">
        <v>124</v>
      </c>
      <c r="H47" s="183" t="s">
        <v>161</v>
      </c>
      <c r="I47" s="216" t="s">
        <v>124</v>
      </c>
      <c r="J47" s="214" t="s">
        <v>161</v>
      </c>
      <c r="K47" s="214" t="s">
        <v>161</v>
      </c>
      <c r="L47" s="214" t="s">
        <v>161</v>
      </c>
      <c r="M47" s="183" t="s">
        <v>161</v>
      </c>
      <c r="N47" s="3" t="s">
        <v>124</v>
      </c>
      <c r="O47" s="252" t="s">
        <v>124</v>
      </c>
      <c r="P47" s="195" t="s">
        <v>211</v>
      </c>
      <c r="Q47" s="255" t="s">
        <v>178</v>
      </c>
      <c r="R47" s="150"/>
      <c r="S47" s="150"/>
      <c r="AD47" s="1"/>
      <c r="AE47" s="1"/>
      <c r="AF47" s="1"/>
      <c r="AG47" s="1"/>
      <c r="AH47" s="1"/>
      <c r="AI47" s="1"/>
      <c r="AJ47" s="1"/>
      <c r="AK47" s="1"/>
      <c r="AL47" s="1"/>
      <c r="AM47" s="1"/>
      <c r="AN47" s="1"/>
      <c r="AO47" s="1"/>
      <c r="AP47" s="1"/>
      <c r="AQ47" s="1"/>
      <c r="AR47" s="1"/>
      <c r="AS47" s="1"/>
      <c r="AT47" s="1"/>
      <c r="AU47" s="1"/>
    </row>
    <row r="48" spans="1:47" ht="21" x14ac:dyDescent="0.25">
      <c r="A48" s="342"/>
      <c r="B48" s="343"/>
      <c r="C48" s="58" t="str">
        <f t="shared" si="4"/>
        <v xml:space="preserve">Merge TAC regions </v>
      </c>
      <c r="D48" s="183" t="s">
        <v>124</v>
      </c>
      <c r="E48" s="183" t="s">
        <v>124</v>
      </c>
      <c r="F48" s="183" t="s">
        <v>161</v>
      </c>
      <c r="G48" s="216" t="s">
        <v>124</v>
      </c>
      <c r="H48" s="183" t="s">
        <v>161</v>
      </c>
      <c r="I48" s="216" t="s">
        <v>124</v>
      </c>
      <c r="J48" s="214" t="s">
        <v>161</v>
      </c>
      <c r="K48" s="214" t="s">
        <v>161</v>
      </c>
      <c r="L48" s="214" t="s">
        <v>161</v>
      </c>
      <c r="M48" s="183" t="s">
        <v>161</v>
      </c>
      <c r="N48" s="3" t="s">
        <v>124</v>
      </c>
      <c r="O48" s="252" t="s">
        <v>124</v>
      </c>
      <c r="P48" s="195" t="s">
        <v>247</v>
      </c>
      <c r="Q48" s="255" t="s">
        <v>178</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1"/>
      <c r="F49" s="6"/>
      <c r="G49" s="116"/>
      <c r="H49" s="1"/>
      <c r="I49" s="6"/>
      <c r="J49" s="1"/>
      <c r="K49" s="6"/>
      <c r="L49" s="1"/>
      <c r="M49" s="1"/>
      <c r="N49" s="5"/>
      <c r="O49" s="5"/>
      <c r="P49" s="5"/>
      <c r="Q49" s="208"/>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36"/>
      <c r="F50" s="7"/>
      <c r="G50" s="115"/>
      <c r="H50" s="36"/>
      <c r="I50" s="7"/>
      <c r="J50" s="36"/>
      <c r="L50" s="36"/>
      <c r="M50" s="36"/>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183" t="s">
        <v>124</v>
      </c>
      <c r="E51" s="183" t="s">
        <v>124</v>
      </c>
      <c r="F51" s="189" t="s">
        <v>161</v>
      </c>
      <c r="G51" s="216" t="s">
        <v>124</v>
      </c>
      <c r="H51" s="189" t="s">
        <v>161</v>
      </c>
      <c r="I51" s="216" t="s">
        <v>124</v>
      </c>
      <c r="J51" s="189" t="s">
        <v>161</v>
      </c>
      <c r="K51" s="189" t="s">
        <v>161</v>
      </c>
      <c r="L51" s="189" t="s">
        <v>161</v>
      </c>
      <c r="M51" s="189" t="s">
        <v>161</v>
      </c>
      <c r="N51" s="3" t="s">
        <v>124</v>
      </c>
      <c r="O51" s="28" t="s">
        <v>124</v>
      </c>
      <c r="P51" s="195" t="s">
        <v>162</v>
      </c>
      <c r="Q51" s="244" t="s">
        <v>178</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183" t="s">
        <v>124</v>
      </c>
      <c r="E52" s="183" t="s">
        <v>124</v>
      </c>
      <c r="F52" s="185" t="s">
        <v>161</v>
      </c>
      <c r="G52" s="216" t="s">
        <v>124</v>
      </c>
      <c r="H52" s="189" t="s">
        <v>161</v>
      </c>
      <c r="I52" s="216" t="s">
        <v>124</v>
      </c>
      <c r="J52" s="189" t="s">
        <v>161</v>
      </c>
      <c r="K52" s="189" t="s">
        <v>161</v>
      </c>
      <c r="L52" s="189" t="s">
        <v>161</v>
      </c>
      <c r="M52" s="189" t="s">
        <v>161</v>
      </c>
      <c r="N52" s="3" t="s">
        <v>124</v>
      </c>
      <c r="O52" s="252" t="s">
        <v>124</v>
      </c>
      <c r="P52" s="195" t="s">
        <v>246</v>
      </c>
      <c r="Q52" s="259" t="s">
        <v>178</v>
      </c>
      <c r="R52" s="150"/>
      <c r="S52" s="150"/>
    </row>
    <row r="53" spans="1:47" s="1" customFormat="1" ht="21" x14ac:dyDescent="0.35">
      <c r="A53" s="342"/>
      <c r="B53" s="343"/>
      <c r="C53" s="176" t="s">
        <v>31</v>
      </c>
      <c r="D53" s="183" t="s">
        <v>124</v>
      </c>
      <c r="E53" s="183" t="s">
        <v>124</v>
      </c>
      <c r="F53" s="189" t="s">
        <v>161</v>
      </c>
      <c r="G53" s="216" t="s">
        <v>124</v>
      </c>
      <c r="H53" s="189" t="s">
        <v>161</v>
      </c>
      <c r="I53" s="216" t="s">
        <v>124</v>
      </c>
      <c r="J53" s="189" t="s">
        <v>161</v>
      </c>
      <c r="K53" s="189" t="s">
        <v>161</v>
      </c>
      <c r="L53" s="189" t="s">
        <v>161</v>
      </c>
      <c r="M53" s="189" t="s">
        <v>161</v>
      </c>
      <c r="N53" s="3" t="s">
        <v>124</v>
      </c>
      <c r="O53" s="252" t="s">
        <v>124</v>
      </c>
      <c r="P53" s="195" t="s">
        <v>321</v>
      </c>
      <c r="Q53" s="244" t="s">
        <v>24</v>
      </c>
      <c r="R53" s="150"/>
      <c r="S53" s="150"/>
    </row>
    <row r="54" spans="1:47" s="1" customFormat="1" ht="21" customHeight="1" x14ac:dyDescent="0.35">
      <c r="A54" s="342"/>
      <c r="B54" s="343"/>
      <c r="C54" s="175"/>
      <c r="D54" s="185"/>
      <c r="E54" s="185"/>
      <c r="F54" s="185"/>
      <c r="G54" s="185"/>
      <c r="H54" s="185"/>
      <c r="I54" s="185"/>
      <c r="J54" s="39"/>
      <c r="K54" s="196"/>
      <c r="L54" s="39"/>
      <c r="M54" s="39"/>
      <c r="N54" s="197"/>
      <c r="O54" s="197"/>
      <c r="P54" s="148"/>
      <c r="Q54" s="147"/>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43.25" customHeight="1" thickBot="1" x14ac:dyDescent="0.3">
      <c r="A57" s="344" t="s">
        <v>78</v>
      </c>
      <c r="B57" s="345"/>
      <c r="C57" s="345"/>
      <c r="D57" s="346" t="s">
        <v>309</v>
      </c>
      <c r="E57" s="345"/>
      <c r="F57" s="345"/>
      <c r="G57" s="345"/>
      <c r="H57" s="345"/>
      <c r="I57" s="347"/>
      <c r="J57" s="117"/>
      <c r="K57" s="105"/>
      <c r="L57" s="22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23"/>
      <c r="I67" s="106"/>
      <c r="J67" s="117"/>
      <c r="K67" s="105"/>
      <c r="L67" s="22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30">
    <mergeCell ref="A67:C67"/>
    <mergeCell ref="A43:B48"/>
    <mergeCell ref="A51:B55"/>
    <mergeCell ref="A57:C57"/>
    <mergeCell ref="D57:I57"/>
    <mergeCell ref="R57:S57"/>
    <mergeCell ref="A60:B65"/>
    <mergeCell ref="A29:B29"/>
    <mergeCell ref="R30:S30"/>
    <mergeCell ref="A31:B33"/>
    <mergeCell ref="R32:S32"/>
    <mergeCell ref="R35:S35"/>
    <mergeCell ref="A36:B40"/>
    <mergeCell ref="O37:O39"/>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92D050"/>
  </sheetPr>
  <dimension ref="A1:AU81"/>
  <sheetViews>
    <sheetView zoomScale="60" zoomScaleNormal="60" workbookViewId="0">
      <pane xSplit="2" ySplit="2" topLeftCell="C12" activePane="bottomRight" state="frozen"/>
      <selection pane="topRight" activeCell="C1" sqref="C1"/>
      <selection pane="bottomLeft" activeCell="A3" sqref="A3"/>
      <selection pane="bottomRight" activeCell="I24" sqref="H24:I2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28.875" customWidth="1"/>
    <col min="15" max="15" width="43.875" customWidth="1"/>
    <col min="16" max="16" width="43.75" customWidth="1"/>
    <col min="17" max="29" width="35.75" style="1"/>
  </cols>
  <sheetData>
    <row r="1" spans="1:29" s="1" customFormat="1" ht="58.5" customHeight="1" thickBot="1" x14ac:dyDescent="0.3">
      <c r="A1" s="108" t="s">
        <v>85</v>
      </c>
      <c r="B1" s="108"/>
      <c r="C1" s="108"/>
      <c r="D1" s="109"/>
      <c r="E1" s="109"/>
      <c r="F1" s="109"/>
      <c r="G1" s="109"/>
      <c r="H1" s="109"/>
      <c r="I1" s="109"/>
      <c r="J1" s="109"/>
      <c r="K1" s="109"/>
      <c r="L1" s="109"/>
      <c r="M1" s="109"/>
      <c r="N1" s="109"/>
      <c r="O1" s="109"/>
      <c r="P1" s="109"/>
      <c r="Q1" s="109"/>
      <c r="R1" s="119"/>
      <c r="S1" s="119"/>
      <c r="T1" s="119"/>
      <c r="U1" s="119"/>
    </row>
    <row r="2" spans="1:29" ht="27" thickBot="1" x14ac:dyDescent="0.3">
      <c r="A2" s="49"/>
      <c r="B2" s="49"/>
      <c r="C2" s="63" t="s">
        <v>12</v>
      </c>
      <c r="D2" s="52" t="s">
        <v>0</v>
      </c>
      <c r="E2" s="52" t="s">
        <v>1</v>
      </c>
      <c r="F2" s="52" t="s">
        <v>8</v>
      </c>
      <c r="G2" s="52" t="s">
        <v>19</v>
      </c>
      <c r="H2" s="52" t="s">
        <v>33</v>
      </c>
      <c r="I2" s="52" t="s">
        <v>9</v>
      </c>
      <c r="J2" s="52" t="s">
        <v>34</v>
      </c>
      <c r="K2" s="52" t="s">
        <v>18</v>
      </c>
      <c r="L2" s="52" t="s">
        <v>17</v>
      </c>
      <c r="M2" s="52" t="s">
        <v>106</v>
      </c>
      <c r="N2" s="1"/>
      <c r="O2" s="1"/>
      <c r="P2" s="1"/>
      <c r="V2"/>
      <c r="W2"/>
      <c r="X2"/>
      <c r="Y2"/>
      <c r="Z2"/>
      <c r="AA2"/>
      <c r="AB2"/>
      <c r="AC2"/>
    </row>
    <row r="3" spans="1:29" s="1" customFormat="1" ht="26.25" x14ac:dyDescent="0.25">
      <c r="A3" s="53"/>
      <c r="B3" s="53"/>
      <c r="C3" s="46"/>
      <c r="D3" s="322"/>
      <c r="E3" s="322"/>
      <c r="F3" s="322"/>
      <c r="G3" s="322"/>
      <c r="H3" s="322"/>
      <c r="I3" s="322"/>
      <c r="J3" s="322"/>
      <c r="K3" s="322"/>
      <c r="L3" s="322"/>
      <c r="M3" s="322"/>
    </row>
    <row r="4" spans="1:29" s="1" customFormat="1" ht="26.25" x14ac:dyDescent="0.25">
      <c r="A4" s="333" t="s">
        <v>337</v>
      </c>
      <c r="B4" s="333"/>
      <c r="C4" s="212">
        <v>16997</v>
      </c>
      <c r="D4" s="323"/>
      <c r="E4" s="323"/>
      <c r="F4" s="323"/>
      <c r="G4" s="323"/>
      <c r="H4" s="323"/>
      <c r="I4" s="323"/>
      <c r="J4" s="323"/>
      <c r="K4" s="323"/>
      <c r="L4" s="323"/>
      <c r="M4" s="323"/>
    </row>
    <row r="5" spans="1:29" s="1" customFormat="1" ht="26.25" x14ac:dyDescent="0.25">
      <c r="A5" s="333" t="s">
        <v>346</v>
      </c>
      <c r="B5" s="333"/>
      <c r="C5" s="212">
        <f>C4*1</f>
        <v>16997</v>
      </c>
      <c r="D5" s="323"/>
      <c r="E5" s="323"/>
      <c r="F5" s="323"/>
      <c r="G5" s="323"/>
      <c r="H5" s="323"/>
      <c r="I5" s="323"/>
      <c r="J5" s="323"/>
      <c r="K5" s="323"/>
      <c r="L5" s="323"/>
      <c r="M5" s="323"/>
    </row>
    <row r="6" spans="1:29" s="1" customFormat="1" ht="26.25" x14ac:dyDescent="0.25">
      <c r="A6" s="46"/>
      <c r="B6" s="46"/>
      <c r="C6" s="46"/>
      <c r="D6" s="47"/>
      <c r="E6" s="47"/>
      <c r="F6" s="48"/>
      <c r="G6" s="48"/>
      <c r="H6" s="47"/>
      <c r="I6" s="48"/>
      <c r="J6" s="47"/>
      <c r="K6" s="48"/>
      <c r="L6" s="47"/>
      <c r="M6" s="47"/>
    </row>
    <row r="7" spans="1:29" s="1" customFormat="1" ht="26.25" customHeight="1" x14ac:dyDescent="0.4">
      <c r="A7" s="124" t="s">
        <v>43</v>
      </c>
      <c r="B7" s="122" t="s">
        <v>338</v>
      </c>
      <c r="C7" s="73"/>
      <c r="D7" s="100">
        <f>(D8/$C$4)*100</f>
        <v>0.2294522562805201</v>
      </c>
      <c r="E7" s="100">
        <f t="shared" ref="E7:I7" si="0">(E8/$C$4)*100</f>
        <v>17.797258339707007</v>
      </c>
      <c r="F7" s="100">
        <f t="shared" si="0"/>
        <v>4.4596105195034417</v>
      </c>
      <c r="G7" s="87">
        <f>(G8/$C$4)*100</f>
        <v>0</v>
      </c>
      <c r="H7" s="100">
        <f>(H8/$C$4)*100</f>
        <v>20.497734894393126</v>
      </c>
      <c r="I7" s="87">
        <f t="shared" si="0"/>
        <v>16.691180796611167</v>
      </c>
      <c r="J7" s="90">
        <v>16.899999999999999</v>
      </c>
      <c r="K7" s="90">
        <v>79.599999999999994</v>
      </c>
      <c r="L7" s="90">
        <v>3.5</v>
      </c>
      <c r="M7" s="87">
        <f t="shared" ref="M7" si="1">(M8/$C$4)*100</f>
        <v>0.82367476613520041</v>
      </c>
      <c r="N7" s="71"/>
    </row>
    <row r="8" spans="1:29" s="1" customFormat="1" ht="26.25" customHeight="1" x14ac:dyDescent="0.25">
      <c r="A8" s="128"/>
      <c r="B8" s="123" t="s">
        <v>339</v>
      </c>
      <c r="C8" s="73"/>
      <c r="D8" s="235">
        <v>39</v>
      </c>
      <c r="E8" s="235">
        <v>3025</v>
      </c>
      <c r="F8" s="235">
        <v>758</v>
      </c>
      <c r="G8" s="235"/>
      <c r="H8" s="235">
        <v>3484</v>
      </c>
      <c r="I8" s="235">
        <v>2837</v>
      </c>
      <c r="J8" s="235">
        <v>140</v>
      </c>
      <c r="K8" s="235"/>
      <c r="L8" s="235"/>
      <c r="M8" s="235">
        <v>140</v>
      </c>
      <c r="N8" s="94" t="s">
        <v>107</v>
      </c>
    </row>
    <row r="9" spans="1:29" s="1" customFormat="1" ht="26.25" customHeight="1" x14ac:dyDescent="0.25">
      <c r="A9" s="124" t="s">
        <v>48</v>
      </c>
      <c r="B9" s="122" t="s">
        <v>47</v>
      </c>
      <c r="C9" s="73"/>
      <c r="D9" s="225">
        <v>87.197000000000003</v>
      </c>
      <c r="E9" s="225">
        <v>3756.5770000000002</v>
      </c>
      <c r="F9" s="225">
        <v>818.423</v>
      </c>
      <c r="G9" s="225">
        <v>1.2999999999999999E-2</v>
      </c>
      <c r="H9" s="225">
        <v>3895.8119999999999</v>
      </c>
      <c r="I9" s="225">
        <v>2553.9490000000001</v>
      </c>
      <c r="J9" s="91"/>
      <c r="K9" s="91"/>
      <c r="L9" s="91"/>
      <c r="M9" s="87">
        <v>101.99299999999999</v>
      </c>
      <c r="N9" s="139">
        <f>SUM(D9:I9)</f>
        <v>11111.971000000001</v>
      </c>
      <c r="O9" s="1" t="s">
        <v>98</v>
      </c>
    </row>
    <row r="10" spans="1:29" s="1" customFormat="1" ht="26.25" customHeight="1" x14ac:dyDescent="0.25">
      <c r="A10" s="128"/>
      <c r="B10" s="123" t="s">
        <v>340</v>
      </c>
      <c r="C10" s="73"/>
      <c r="D10" s="88">
        <f>($C$5/100)*D7</f>
        <v>39</v>
      </c>
      <c r="E10" s="88">
        <f t="shared" ref="E10:I10" si="2">($C$5/100)*E7</f>
        <v>3025</v>
      </c>
      <c r="F10" s="88">
        <f t="shared" si="2"/>
        <v>758</v>
      </c>
      <c r="G10" s="88">
        <f>($C$5/100)*G7</f>
        <v>0</v>
      </c>
      <c r="H10" s="88">
        <f>($C$5/100)*H7</f>
        <v>3483.9999999999995</v>
      </c>
      <c r="I10" s="88">
        <f t="shared" si="2"/>
        <v>2837</v>
      </c>
      <c r="J10" s="92">
        <f>($H$10/100)*J7</f>
        <v>588.79599999999994</v>
      </c>
      <c r="K10" s="92">
        <f>($H$10/100)*K7</f>
        <v>2773.2639999999997</v>
      </c>
      <c r="L10" s="92">
        <f>($H$10/100)*L7</f>
        <v>121.93999999999998</v>
      </c>
      <c r="M10" s="88">
        <f t="shared" ref="M10" si="3">($C$5/100)*M7</f>
        <v>140</v>
      </c>
      <c r="N10" s="94"/>
    </row>
    <row r="11" spans="1:29" s="1" customFormat="1" ht="26.25" customHeight="1" x14ac:dyDescent="0.25">
      <c r="A11" s="124" t="s">
        <v>49</v>
      </c>
      <c r="B11" s="122" t="s">
        <v>341</v>
      </c>
      <c r="C11" s="73"/>
      <c r="D11" s="235">
        <v>39.03</v>
      </c>
      <c r="E11" s="235">
        <v>1879.22</v>
      </c>
      <c r="F11" s="51">
        <v>754.84</v>
      </c>
      <c r="G11" s="51">
        <v>0</v>
      </c>
      <c r="H11" s="235">
        <v>2746.33</v>
      </c>
      <c r="I11" s="225">
        <v>1432.73</v>
      </c>
      <c r="J11" s="234">
        <v>5</v>
      </c>
      <c r="K11" s="93">
        <v>5026</v>
      </c>
      <c r="L11" s="234">
        <v>2</v>
      </c>
      <c r="M11" s="225">
        <v>1.45</v>
      </c>
      <c r="N11" s="94"/>
    </row>
    <row r="12" spans="1:29" s="1" customFormat="1" ht="26.25" customHeight="1" x14ac:dyDescent="0.25">
      <c r="A12" s="124"/>
      <c r="B12" s="122" t="s">
        <v>342</v>
      </c>
      <c r="C12" s="73"/>
      <c r="D12" s="235">
        <v>4.9000000000000004</v>
      </c>
      <c r="E12" s="235">
        <v>106.83</v>
      </c>
      <c r="F12" s="51">
        <v>127.31</v>
      </c>
      <c r="G12" s="51">
        <v>0</v>
      </c>
      <c r="H12" s="235">
        <v>181.98</v>
      </c>
      <c r="I12" s="225">
        <v>27.98</v>
      </c>
      <c r="J12" s="234"/>
      <c r="K12" s="93"/>
      <c r="L12" s="234"/>
      <c r="M12" s="225">
        <v>0</v>
      </c>
      <c r="N12" s="94"/>
    </row>
    <row r="13" spans="1:29" s="1" customFormat="1" ht="26.25" customHeight="1" x14ac:dyDescent="0.25">
      <c r="B13" s="122" t="s">
        <v>343</v>
      </c>
      <c r="C13" s="73"/>
      <c r="D13" s="140">
        <f>D12/D14</f>
        <v>0.11154108809469612</v>
      </c>
      <c r="E13" s="140">
        <f>E12/E14</f>
        <v>5.379018655119458E-2</v>
      </c>
      <c r="F13" s="140">
        <f t="shared" ref="F13:I13" si="4">F12/F14</f>
        <v>0.14431785977441478</v>
      </c>
      <c r="G13" s="140"/>
      <c r="H13" s="140">
        <f t="shared" si="4"/>
        <v>6.2145059778507053E-2</v>
      </c>
      <c r="I13" s="140">
        <f t="shared" si="4"/>
        <v>1.9155068425628634E-2</v>
      </c>
      <c r="J13" s="90">
        <v>30.61</v>
      </c>
      <c r="K13" s="93">
        <v>33.07</v>
      </c>
      <c r="L13" s="90">
        <v>455.3</v>
      </c>
      <c r="M13" s="140">
        <f t="shared" ref="M13" si="5">M12/M14</f>
        <v>0</v>
      </c>
      <c r="N13" s="94"/>
    </row>
    <row r="14" spans="1:29" s="1" customFormat="1" ht="26.25" x14ac:dyDescent="0.25">
      <c r="A14" s="46"/>
      <c r="B14" s="122" t="s">
        <v>344</v>
      </c>
      <c r="C14" s="126">
        <f>SUM(D14:I14,M14)</f>
        <v>7302.6</v>
      </c>
      <c r="D14" s="65">
        <f>D12+D11</f>
        <v>43.93</v>
      </c>
      <c r="E14" s="65">
        <f t="shared" ref="E14:I14" si="6">E12+E11</f>
        <v>1986.05</v>
      </c>
      <c r="F14" s="97">
        <f t="shared" si="6"/>
        <v>882.15000000000009</v>
      </c>
      <c r="G14" s="97">
        <f t="shared" si="6"/>
        <v>0</v>
      </c>
      <c r="H14" s="97">
        <f t="shared" si="6"/>
        <v>2928.31</v>
      </c>
      <c r="I14" s="97">
        <f t="shared" si="6"/>
        <v>1460.71</v>
      </c>
      <c r="J14" s="98">
        <f t="shared" ref="J14:L14" si="7">(J11/(100-J13))*100</f>
        <v>7.2056492289955321</v>
      </c>
      <c r="K14" s="98">
        <f t="shared" si="7"/>
        <v>7509.3381144479299</v>
      </c>
      <c r="L14" s="98">
        <f t="shared" si="7"/>
        <v>-0.56290458767238949</v>
      </c>
      <c r="M14" s="97">
        <f t="shared" ref="M14" si="8">M12+M11</f>
        <v>1.45</v>
      </c>
      <c r="N14" s="99"/>
    </row>
    <row r="15" spans="1:29" s="1" customFormat="1" ht="26.25" hidden="1" x14ac:dyDescent="0.25">
      <c r="A15" s="46"/>
      <c r="B15" s="46"/>
      <c r="C15" s="122"/>
      <c r="D15" s="89"/>
      <c r="E15" s="89"/>
      <c r="F15" s="89"/>
      <c r="G15" s="89"/>
      <c r="H15" s="89"/>
      <c r="I15" s="89"/>
      <c r="J15" s="89"/>
      <c r="K15" s="89"/>
      <c r="L15" s="89"/>
      <c r="M15" s="89"/>
    </row>
    <row r="16" spans="1:29" s="1" customFormat="1" ht="26.25" hidden="1" x14ac:dyDescent="0.25">
      <c r="A16" s="317" t="s">
        <v>334</v>
      </c>
      <c r="B16" s="310" t="s">
        <v>335</v>
      </c>
      <c r="C16" s="212">
        <v>20396</v>
      </c>
      <c r="D16" s="235">
        <v>51</v>
      </c>
      <c r="E16" s="235">
        <v>4024</v>
      </c>
      <c r="F16" s="235">
        <v>1008</v>
      </c>
      <c r="G16" s="235"/>
      <c r="H16" s="235">
        <v>4634</v>
      </c>
      <c r="I16" s="235">
        <v>3774</v>
      </c>
      <c r="J16" s="235">
        <v>187</v>
      </c>
      <c r="K16" s="235">
        <v>9</v>
      </c>
      <c r="L16" s="235">
        <v>9</v>
      </c>
      <c r="M16" s="235">
        <v>187</v>
      </c>
    </row>
    <row r="17" spans="1:47" s="1" customFormat="1" ht="26.25" hidden="1" x14ac:dyDescent="0.25">
      <c r="A17" s="46"/>
      <c r="B17" s="310" t="s">
        <v>336</v>
      </c>
      <c r="C17" s="137"/>
      <c r="D17" s="235"/>
      <c r="E17" s="235"/>
      <c r="F17" s="235"/>
      <c r="G17" s="235"/>
      <c r="H17" s="235"/>
      <c r="I17" s="235"/>
      <c r="J17" s="235"/>
      <c r="K17" s="235"/>
      <c r="L17" s="235"/>
      <c r="M17" s="235"/>
    </row>
    <row r="18" spans="1:47" s="315" customFormat="1" ht="26.25" x14ac:dyDescent="0.25">
      <c r="A18" s="46"/>
      <c r="B18" s="310"/>
      <c r="C18" s="313"/>
      <c r="D18" s="314"/>
      <c r="E18" s="314"/>
      <c r="F18" s="314"/>
      <c r="G18" s="314"/>
      <c r="H18" s="314"/>
      <c r="I18" s="314"/>
      <c r="J18" s="89"/>
      <c r="K18" s="89"/>
      <c r="L18" s="89"/>
    </row>
    <row r="19" spans="1:47" ht="28.5" customHeight="1" x14ac:dyDescent="0.25">
      <c r="A19" s="124" t="s">
        <v>50</v>
      </c>
      <c r="B19" s="64"/>
      <c r="C19" s="130" t="s">
        <v>51</v>
      </c>
      <c r="D19" s="127">
        <f>D11/D8</f>
        <v>1.0007692307692309</v>
      </c>
      <c r="E19" s="127">
        <f>E11/E8</f>
        <v>0.62122975206611575</v>
      </c>
      <c r="F19" s="136">
        <f>F11/F8</f>
        <v>0.99583113456464389</v>
      </c>
      <c r="G19" s="136"/>
      <c r="H19" s="136">
        <f>H11/H8</f>
        <v>0.78826923076923072</v>
      </c>
      <c r="I19" s="136">
        <f>I11/I8</f>
        <v>0.50501586182587244</v>
      </c>
      <c r="J19" s="125">
        <f>J14/J8</f>
        <v>5.1468923064253803E-2</v>
      </c>
      <c r="K19" s="125" t="e">
        <f>K14/K8</f>
        <v>#DIV/0!</v>
      </c>
      <c r="L19" s="125" t="e">
        <f>L14/L8</f>
        <v>#DIV/0!</v>
      </c>
      <c r="M19" s="136">
        <f>M11/M8</f>
        <v>1.0357142857142856E-2</v>
      </c>
      <c r="N19" s="1"/>
      <c r="O19" s="1"/>
      <c r="P19" s="1"/>
      <c r="AD19" s="1"/>
      <c r="AE19" s="1"/>
      <c r="AF19" s="1"/>
      <c r="AG19" s="1"/>
      <c r="AH19" s="1"/>
      <c r="AI19" s="1"/>
      <c r="AJ19" s="1"/>
      <c r="AK19" s="1"/>
      <c r="AL19" s="1"/>
      <c r="AM19" s="1"/>
      <c r="AN19" s="1"/>
      <c r="AO19" s="1"/>
      <c r="AP19" s="1"/>
      <c r="AQ19" s="1"/>
      <c r="AR19" s="1"/>
      <c r="AS19" s="1"/>
      <c r="AT19" s="1"/>
      <c r="AU19" s="1"/>
    </row>
    <row r="20" spans="1:47" ht="28.5" customHeight="1" x14ac:dyDescent="0.25">
      <c r="A20" s="1"/>
      <c r="B20" s="45"/>
      <c r="C20" s="130" t="s">
        <v>52</v>
      </c>
      <c r="D20" s="127">
        <f t="shared" ref="D20:I20" si="9">D11/D9</f>
        <v>0.44760714244756128</v>
      </c>
      <c r="E20" s="127">
        <f t="shared" si="9"/>
        <v>0.50024796510227265</v>
      </c>
      <c r="F20" s="127">
        <f t="shared" si="9"/>
        <v>0.92231034562811653</v>
      </c>
      <c r="G20" s="127">
        <f t="shared" si="9"/>
        <v>0</v>
      </c>
      <c r="H20" s="127">
        <f t="shared" si="9"/>
        <v>0.70494418108471357</v>
      </c>
      <c r="I20" s="127">
        <f t="shared" si="9"/>
        <v>0.56098614341946529</v>
      </c>
      <c r="J20" s="95"/>
      <c r="K20" s="96"/>
      <c r="L20" s="95"/>
      <c r="M20" s="127">
        <f>M11/M9</f>
        <v>1.4216661927779357E-2</v>
      </c>
      <c r="N20" s="1"/>
      <c r="O20" s="1"/>
      <c r="P20" s="1"/>
      <c r="AD20" s="1"/>
      <c r="AE20" s="1"/>
      <c r="AF20" s="1"/>
      <c r="AG20" s="1"/>
      <c r="AH20" s="1"/>
      <c r="AI20" s="1"/>
      <c r="AJ20" s="1"/>
      <c r="AK20" s="1"/>
      <c r="AL20" s="1"/>
      <c r="AM20" s="1"/>
      <c r="AN20" s="1"/>
      <c r="AO20" s="1"/>
      <c r="AP20" s="1"/>
      <c r="AQ20" s="1"/>
      <c r="AR20" s="1"/>
      <c r="AS20" s="1"/>
      <c r="AT20" s="1"/>
      <c r="AU20" s="1"/>
    </row>
    <row r="21" spans="1:47" ht="28.5" customHeight="1" x14ac:dyDescent="0.25">
      <c r="A21" s="1"/>
      <c r="B21" s="45"/>
      <c r="C21" s="132" t="s">
        <v>53</v>
      </c>
      <c r="D21" s="133">
        <f>D14/D8</f>
        <v>1.1264102564102565</v>
      </c>
      <c r="E21" s="133">
        <f>E14/E8</f>
        <v>0.65654545454545454</v>
      </c>
      <c r="F21" s="133">
        <f>F14/F8</f>
        <v>1.1637862796833773</v>
      </c>
      <c r="G21" s="133"/>
      <c r="H21" s="133">
        <f>H14/H8</f>
        <v>0.84050229621125139</v>
      </c>
      <c r="I21" s="133">
        <f>I14/I8</f>
        <v>0.51487839266831159</v>
      </c>
      <c r="J21" s="95"/>
      <c r="K21" s="96"/>
      <c r="L21" s="95"/>
      <c r="M21" s="133">
        <f>M14/M8</f>
        <v>1.0357142857142856E-2</v>
      </c>
      <c r="N21" s="1"/>
      <c r="O21" s="1"/>
      <c r="P21" s="1"/>
      <c r="AD21" s="1"/>
      <c r="AE21" s="1"/>
      <c r="AF21" s="1"/>
      <c r="AG21" s="1"/>
      <c r="AH21" s="1"/>
      <c r="AI21" s="1"/>
      <c r="AJ21" s="1"/>
      <c r="AK21" s="1"/>
      <c r="AL21" s="1"/>
      <c r="AM21" s="1"/>
      <c r="AN21" s="1"/>
      <c r="AO21" s="1"/>
      <c r="AP21" s="1"/>
      <c r="AQ21" s="1"/>
      <c r="AR21" s="1"/>
      <c r="AS21" s="1"/>
      <c r="AT21" s="1"/>
      <c r="AU21" s="1"/>
    </row>
    <row r="22" spans="1:47" ht="28.5" customHeight="1" thickBot="1" x14ac:dyDescent="0.3">
      <c r="A22" s="1"/>
      <c r="B22" s="45"/>
      <c r="C22" s="131" t="s">
        <v>54</v>
      </c>
      <c r="D22" s="129">
        <f t="shared" ref="D22:I22" si="10">D14/D9</f>
        <v>0.50380173629826708</v>
      </c>
      <c r="E22" s="129">
        <f t="shared" si="10"/>
        <v>0.52868608842571307</v>
      </c>
      <c r="F22" s="129">
        <f t="shared" si="10"/>
        <v>1.0778656025062836</v>
      </c>
      <c r="G22" s="129">
        <f t="shared" si="10"/>
        <v>0</v>
      </c>
      <c r="H22" s="129">
        <f t="shared" si="10"/>
        <v>0.75165588072525058</v>
      </c>
      <c r="I22" s="129">
        <f t="shared" si="10"/>
        <v>0.57194172632264784</v>
      </c>
      <c r="J22" s="95"/>
      <c r="K22" s="96"/>
      <c r="L22" s="95"/>
      <c r="M22" s="129">
        <f>M14/M9</f>
        <v>1.4216661927779357E-2</v>
      </c>
      <c r="N22" s="1"/>
      <c r="O22" s="1"/>
      <c r="P22" s="1"/>
      <c r="AD22" s="1"/>
      <c r="AE22" s="1"/>
      <c r="AF22" s="1"/>
      <c r="AG22" s="1"/>
      <c r="AH22" s="1"/>
      <c r="AI22" s="1"/>
      <c r="AJ22" s="1"/>
      <c r="AK22" s="1"/>
      <c r="AL22" s="1"/>
      <c r="AM22" s="1"/>
      <c r="AN22" s="1"/>
      <c r="AO22" s="1"/>
      <c r="AP22" s="1"/>
      <c r="AQ22" s="1"/>
      <c r="AR22" s="1"/>
      <c r="AS22" s="1"/>
      <c r="AT22" s="1"/>
      <c r="AU22" s="1"/>
    </row>
    <row r="23" spans="1:47" ht="28.5" customHeight="1" x14ac:dyDescent="0.4">
      <c r="A23" s="1"/>
      <c r="B23" s="45"/>
      <c r="C23" s="135" t="s">
        <v>44</v>
      </c>
      <c r="D23" s="190">
        <f>D14/D10</f>
        <v>1.1264102564102565</v>
      </c>
      <c r="E23" s="190">
        <f>E14/E10</f>
        <v>0.65654545454545454</v>
      </c>
      <c r="F23" s="191">
        <f>F14/F10</f>
        <v>1.1637862796833773</v>
      </c>
      <c r="G23" s="191"/>
      <c r="H23" s="191">
        <f>H14/H10</f>
        <v>0.8405022962112515</v>
      </c>
      <c r="I23" s="191">
        <f>I14/I10</f>
        <v>0.51487839266831159</v>
      </c>
      <c r="J23" s="95"/>
      <c r="K23" s="96"/>
      <c r="L23" s="95"/>
      <c r="M23" s="191">
        <f>M14/M10</f>
        <v>1.0357142857142856E-2</v>
      </c>
      <c r="N23" s="1"/>
      <c r="O23" s="1"/>
      <c r="P23" s="1"/>
      <c r="AD23" s="1"/>
      <c r="AE23" s="1"/>
      <c r="AF23" s="1"/>
      <c r="AG23" s="1"/>
      <c r="AH23" s="1"/>
      <c r="AI23" s="1"/>
      <c r="AJ23" s="1"/>
      <c r="AK23" s="1"/>
      <c r="AL23" s="1"/>
      <c r="AM23" s="1"/>
      <c r="AN23" s="1"/>
      <c r="AO23" s="1"/>
      <c r="AP23" s="1"/>
      <c r="AQ23" s="1"/>
      <c r="AR23" s="1"/>
      <c r="AS23" s="1"/>
      <c r="AT23" s="1"/>
      <c r="AU23" s="1"/>
    </row>
    <row r="24" spans="1:47" ht="28.5" customHeight="1" thickBot="1" x14ac:dyDescent="0.3">
      <c r="A24" s="1"/>
      <c r="B24" s="45"/>
      <c r="C24" s="134" t="s">
        <v>45</v>
      </c>
      <c r="D24" s="153">
        <f t="shared" ref="D24:I24" si="11">D10-D14</f>
        <v>-4.93</v>
      </c>
      <c r="E24" s="192">
        <f t="shared" si="11"/>
        <v>1038.95</v>
      </c>
      <c r="F24" s="153">
        <f t="shared" si="11"/>
        <v>-124.15000000000009</v>
      </c>
      <c r="G24" s="193">
        <f t="shared" si="11"/>
        <v>0</v>
      </c>
      <c r="H24" s="193">
        <f t="shared" si="11"/>
        <v>555.6899999999996</v>
      </c>
      <c r="I24" s="193">
        <f t="shared" si="11"/>
        <v>1376.29</v>
      </c>
      <c r="J24" s="125"/>
      <c r="K24" s="125"/>
      <c r="L24" s="125"/>
      <c r="M24" s="193">
        <f>M10-M14</f>
        <v>138.55000000000001</v>
      </c>
      <c r="N24" s="1"/>
      <c r="O24" s="1"/>
      <c r="P24" s="1"/>
      <c r="AD24" s="1"/>
      <c r="AE24" s="1"/>
      <c r="AF24" s="1"/>
      <c r="AG24" s="1"/>
      <c r="AH24" s="1"/>
      <c r="AI24" s="1"/>
      <c r="AJ24" s="1"/>
      <c r="AK24" s="1"/>
      <c r="AL24" s="1"/>
      <c r="AM24" s="1"/>
      <c r="AN24" s="1"/>
      <c r="AO24" s="1"/>
      <c r="AP24" s="1"/>
      <c r="AQ24" s="1"/>
      <c r="AR24" s="1"/>
      <c r="AS24" s="1"/>
      <c r="AT24" s="1"/>
      <c r="AU24" s="1"/>
    </row>
    <row r="25" spans="1:47" ht="31.5" customHeight="1" x14ac:dyDescent="0.25">
      <c r="A25" s="324" t="s">
        <v>46</v>
      </c>
      <c r="B25" s="325"/>
      <c r="C25" s="326" t="s">
        <v>124</v>
      </c>
      <c r="D25" s="161" t="s">
        <v>130</v>
      </c>
      <c r="E25" s="182" t="s">
        <v>130</v>
      </c>
      <c r="F25" s="161" t="s">
        <v>130</v>
      </c>
      <c r="G25" s="213"/>
      <c r="H25" s="182" t="s">
        <v>130</v>
      </c>
      <c r="I25" s="182" t="s">
        <v>130</v>
      </c>
      <c r="J25" s="182" t="s">
        <v>130</v>
      </c>
      <c r="K25" s="182" t="s">
        <v>130</v>
      </c>
      <c r="L25" s="182" t="s">
        <v>130</v>
      </c>
      <c r="M25" s="182" t="s">
        <v>130</v>
      </c>
      <c r="N25" s="1"/>
      <c r="P25" s="1"/>
      <c r="R25" s="150"/>
      <c r="S25" s="150"/>
      <c r="AD25" s="1"/>
      <c r="AE25" s="1"/>
      <c r="AF25" s="1"/>
      <c r="AG25" s="1"/>
      <c r="AH25" s="1"/>
      <c r="AI25" s="1"/>
      <c r="AJ25" s="1"/>
      <c r="AK25" s="1"/>
      <c r="AL25" s="1"/>
      <c r="AM25" s="1"/>
      <c r="AN25" s="1"/>
      <c r="AO25" s="1"/>
      <c r="AP25" s="1"/>
      <c r="AQ25" s="1"/>
      <c r="AR25" s="1"/>
      <c r="AS25" s="1"/>
      <c r="AT25" s="1"/>
      <c r="AU25" s="1"/>
    </row>
    <row r="26" spans="1:47" s="71" customFormat="1" ht="27" thickBot="1" x14ac:dyDescent="0.45">
      <c r="A26" s="159" t="s">
        <v>66</v>
      </c>
      <c r="B26" s="160"/>
      <c r="C26" s="327"/>
      <c r="D26" s="75" t="s">
        <v>116</v>
      </c>
      <c r="E26" s="183" t="s">
        <v>153</v>
      </c>
      <c r="F26" s="162" t="s">
        <v>154</v>
      </c>
      <c r="G26" s="214"/>
      <c r="H26" s="183" t="s">
        <v>155</v>
      </c>
      <c r="I26" s="183" t="s">
        <v>121</v>
      </c>
      <c r="J26" s="157"/>
      <c r="K26" s="77"/>
      <c r="L26" s="77"/>
      <c r="M26" s="183" t="s">
        <v>123</v>
      </c>
      <c r="N26" s="155"/>
      <c r="O26" s="155"/>
      <c r="P26" s="155"/>
      <c r="Q26" s="156"/>
      <c r="R26" s="151"/>
      <c r="S26" s="151"/>
    </row>
    <row r="27" spans="1:47" s="71" customFormat="1" ht="27" thickBot="1" x14ac:dyDescent="0.45">
      <c r="A27" s="329" t="s">
        <v>68</v>
      </c>
      <c r="B27" s="330"/>
      <c r="C27" s="327"/>
      <c r="D27" s="75" t="s">
        <v>152</v>
      </c>
      <c r="E27" s="183" t="s">
        <v>114</v>
      </c>
      <c r="F27" s="162" t="s">
        <v>118</v>
      </c>
      <c r="G27" s="214"/>
      <c r="H27" s="183" t="s">
        <v>119</v>
      </c>
      <c r="I27" s="183" t="s">
        <v>156</v>
      </c>
      <c r="J27" s="152"/>
      <c r="K27" s="152"/>
      <c r="L27" s="152"/>
      <c r="M27" s="183"/>
      <c r="N27" s="155"/>
      <c r="O27" s="155"/>
      <c r="P27" s="155"/>
      <c r="Q27" s="156"/>
      <c r="R27" s="151"/>
      <c r="S27" s="151"/>
    </row>
    <row r="28" spans="1:47" s="71" customFormat="1" ht="27" thickBot="1" x14ac:dyDescent="0.45">
      <c r="A28" s="331" t="s">
        <v>67</v>
      </c>
      <c r="B28" s="332"/>
      <c r="C28" s="328"/>
      <c r="D28" s="163"/>
      <c r="E28" s="61" t="s">
        <v>115</v>
      </c>
      <c r="F28" s="232" t="s">
        <v>117</v>
      </c>
      <c r="G28" s="215"/>
      <c r="H28" s="61" t="s">
        <v>120</v>
      </c>
      <c r="I28" s="61" t="s">
        <v>122</v>
      </c>
      <c r="J28" s="152"/>
      <c r="K28" s="152"/>
      <c r="L28" s="152"/>
      <c r="M28" s="184"/>
      <c r="N28" s="70"/>
      <c r="O28" s="70"/>
      <c r="P28" s="70"/>
      <c r="R28" s="151"/>
      <c r="S28" s="151"/>
    </row>
    <row r="29" spans="1:47" ht="71.25" customHeight="1" thickBot="1" x14ac:dyDescent="0.3">
      <c r="A29" s="337" t="s">
        <v>36</v>
      </c>
      <c r="B29" s="338"/>
      <c r="C29" s="102"/>
      <c r="D29" s="158"/>
      <c r="E29" s="158"/>
      <c r="F29" s="158"/>
      <c r="G29" s="158"/>
      <c r="H29" s="158"/>
      <c r="I29" s="158"/>
      <c r="J29" s="103"/>
      <c r="K29" s="103"/>
      <c r="L29" s="104"/>
      <c r="M29" s="103"/>
      <c r="N29" s="40" t="s">
        <v>58</v>
      </c>
      <c r="O29" s="40" t="s">
        <v>37</v>
      </c>
      <c r="P29" s="40" t="s">
        <v>59</v>
      </c>
      <c r="Q29" s="81" t="s">
        <v>60</v>
      </c>
      <c r="R29" s="150"/>
      <c r="S29" s="150"/>
      <c r="AD29" s="1"/>
      <c r="AE29" s="1"/>
      <c r="AF29" s="1"/>
      <c r="AG29" s="1"/>
      <c r="AH29" s="1"/>
      <c r="AI29" s="1"/>
      <c r="AJ29" s="1"/>
      <c r="AK29" s="1"/>
      <c r="AL29" s="1"/>
      <c r="AM29" s="1"/>
      <c r="AN29" s="1"/>
      <c r="AO29" s="1"/>
      <c r="AP29" s="1"/>
      <c r="AQ29" s="1"/>
      <c r="AR29" s="1"/>
      <c r="AS29" s="1"/>
      <c r="AT29" s="1"/>
      <c r="AU29" s="1"/>
    </row>
    <row r="30" spans="1:47" ht="63" customHeight="1" x14ac:dyDescent="0.25">
      <c r="A30" s="79"/>
      <c r="B30" s="80"/>
      <c r="C30" s="101" t="s">
        <v>64</v>
      </c>
      <c r="D30" s="67" t="s">
        <v>28</v>
      </c>
      <c r="E30" s="1"/>
      <c r="F30" s="1"/>
      <c r="G30" s="1"/>
      <c r="H30" s="1"/>
      <c r="I30" s="1"/>
      <c r="J30" s="1"/>
      <c r="K30" s="1"/>
      <c r="L30" s="1"/>
      <c r="M30" s="1"/>
      <c r="N30" s="10"/>
      <c r="O30" s="9"/>
      <c r="P30" s="11"/>
      <c r="Q30" s="10"/>
      <c r="R30" s="334"/>
      <c r="S30" s="334"/>
      <c r="AD30" s="1"/>
      <c r="AE30" s="1"/>
      <c r="AF30" s="1"/>
      <c r="AG30" s="1"/>
      <c r="AH30" s="1"/>
      <c r="AI30" s="1"/>
      <c r="AJ30" s="1"/>
      <c r="AK30" s="1"/>
      <c r="AL30" s="1"/>
      <c r="AM30" s="1"/>
      <c r="AN30" s="1"/>
      <c r="AO30" s="1"/>
      <c r="AP30" s="1"/>
      <c r="AQ30" s="1"/>
      <c r="AR30" s="1"/>
      <c r="AS30" s="1"/>
      <c r="AT30" s="1"/>
      <c r="AU30" s="1"/>
    </row>
    <row r="31" spans="1:47" ht="37.5" customHeight="1" x14ac:dyDescent="0.25">
      <c r="A31" s="339" t="s">
        <v>13</v>
      </c>
      <c r="B31" s="340"/>
      <c r="C31" s="54" t="s">
        <v>63</v>
      </c>
      <c r="D31" s="173" t="s">
        <v>99</v>
      </c>
      <c r="E31" s="199" t="s">
        <v>99</v>
      </c>
      <c r="F31" s="172" t="s">
        <v>99</v>
      </c>
      <c r="G31" s="216" t="s">
        <v>124</v>
      </c>
      <c r="H31" s="185" t="s">
        <v>99</v>
      </c>
      <c r="I31" s="185" t="s">
        <v>99</v>
      </c>
      <c r="J31" s="34"/>
      <c r="K31" s="76"/>
      <c r="L31" s="34"/>
      <c r="M31" s="185" t="s">
        <v>99</v>
      </c>
      <c r="N31" s="357" t="s">
        <v>170</v>
      </c>
      <c r="O31" s="357" t="s">
        <v>124</v>
      </c>
      <c r="P31" s="348" t="s">
        <v>292</v>
      </c>
      <c r="Q31" s="253" t="s">
        <v>169</v>
      </c>
      <c r="R31" s="150"/>
      <c r="S31" s="150"/>
      <c r="AD31" s="1"/>
      <c r="AE31" s="1"/>
      <c r="AF31" s="1"/>
      <c r="AG31" s="1"/>
      <c r="AH31" s="1"/>
      <c r="AI31" s="1"/>
      <c r="AJ31" s="1"/>
      <c r="AK31" s="1"/>
      <c r="AL31" s="1"/>
      <c r="AM31" s="1"/>
      <c r="AN31" s="1"/>
      <c r="AO31" s="1"/>
      <c r="AP31" s="1"/>
      <c r="AQ31" s="1"/>
      <c r="AR31" s="1"/>
      <c r="AS31" s="1"/>
      <c r="AT31" s="1"/>
      <c r="AU31" s="1"/>
    </row>
    <row r="32" spans="1:47" ht="42" x14ac:dyDescent="0.25">
      <c r="A32" s="341"/>
      <c r="B32" s="340"/>
      <c r="C32" s="55" t="s">
        <v>61</v>
      </c>
      <c r="D32" s="173" t="s">
        <v>161</v>
      </c>
      <c r="E32" s="199" t="s">
        <v>161</v>
      </c>
      <c r="F32" s="172" t="s">
        <v>161</v>
      </c>
      <c r="G32" s="216" t="s">
        <v>124</v>
      </c>
      <c r="H32" s="185" t="s">
        <v>161</v>
      </c>
      <c r="I32" s="185" t="s">
        <v>161</v>
      </c>
      <c r="J32" s="39"/>
      <c r="K32" s="75"/>
      <c r="L32" s="39"/>
      <c r="M32" s="185" t="s">
        <v>161</v>
      </c>
      <c r="N32" s="358"/>
      <c r="O32" s="358"/>
      <c r="P32" s="350"/>
      <c r="Q32" s="237" t="s">
        <v>169</v>
      </c>
      <c r="R32" s="334"/>
      <c r="S32" s="334"/>
      <c r="AD32" s="1"/>
      <c r="AE32" s="1"/>
      <c r="AF32" s="1"/>
      <c r="AG32" s="1"/>
      <c r="AH32" s="1"/>
      <c r="AI32" s="1"/>
      <c r="AJ32" s="1"/>
      <c r="AK32" s="1"/>
      <c r="AL32" s="1"/>
      <c r="AM32" s="1"/>
      <c r="AN32" s="1"/>
      <c r="AO32" s="1"/>
      <c r="AP32" s="1"/>
      <c r="AQ32" s="1"/>
      <c r="AR32" s="1"/>
      <c r="AS32" s="1"/>
      <c r="AT32" s="1"/>
      <c r="AU32" s="1"/>
    </row>
    <row r="33" spans="1:47" ht="45" x14ac:dyDescent="0.25">
      <c r="A33" s="341"/>
      <c r="B33" s="340"/>
      <c r="C33" s="54" t="s">
        <v>62</v>
      </c>
      <c r="D33" s="219" t="s">
        <v>99</v>
      </c>
      <c r="E33" s="187" t="s">
        <v>99</v>
      </c>
      <c r="F33" s="172" t="s">
        <v>99</v>
      </c>
      <c r="G33" s="216" t="s">
        <v>124</v>
      </c>
      <c r="H33" s="185" t="s">
        <v>99</v>
      </c>
      <c r="I33" s="185" t="s">
        <v>99</v>
      </c>
      <c r="J33" s="34"/>
      <c r="K33" s="76"/>
      <c r="L33" s="34"/>
      <c r="M33" s="185" t="s">
        <v>99</v>
      </c>
      <c r="N33" s="3" t="s">
        <v>170</v>
      </c>
      <c r="O33" s="171" t="s">
        <v>165</v>
      </c>
      <c r="P33" s="236" t="s">
        <v>166</v>
      </c>
      <c r="Q33" s="237" t="s">
        <v>21</v>
      </c>
      <c r="R33" s="150"/>
      <c r="S33" s="150"/>
      <c r="AD33" s="1"/>
      <c r="AE33" s="1"/>
      <c r="AF33" s="1"/>
      <c r="AG33" s="1"/>
      <c r="AH33" s="1"/>
      <c r="AI33" s="1"/>
      <c r="AJ33" s="1"/>
      <c r="AK33" s="1"/>
      <c r="AL33" s="1"/>
      <c r="AM33" s="1"/>
      <c r="AN33" s="1"/>
      <c r="AO33" s="1"/>
      <c r="AP33" s="1"/>
      <c r="AQ33" s="1"/>
      <c r="AR33" s="1"/>
      <c r="AS33" s="1"/>
      <c r="AT33" s="1"/>
      <c r="AU33" s="1"/>
    </row>
    <row r="34" spans="1:47" ht="21.75" customHeight="1" x14ac:dyDescent="0.25">
      <c r="A34" s="1"/>
      <c r="B34" s="1"/>
      <c r="D34" s="4"/>
      <c r="E34" s="4"/>
      <c r="F34" s="4"/>
      <c r="G34" s="7"/>
      <c r="H34" s="4"/>
      <c r="I34" s="7"/>
      <c r="J34" s="4"/>
      <c r="K34" s="7"/>
      <c r="L34" s="4"/>
      <c r="M34" s="4"/>
      <c r="N34" s="5"/>
      <c r="O34" s="5"/>
      <c r="P34" s="6"/>
      <c r="Q34" s="206"/>
      <c r="R34" s="150"/>
      <c r="S34" s="150"/>
      <c r="AD34" s="1"/>
      <c r="AE34" s="1"/>
      <c r="AF34" s="1"/>
      <c r="AG34" s="1"/>
      <c r="AH34" s="1"/>
      <c r="AI34" s="1"/>
      <c r="AJ34" s="1"/>
      <c r="AK34" s="1"/>
      <c r="AL34" s="1"/>
      <c r="AM34" s="1"/>
      <c r="AN34" s="1"/>
      <c r="AO34" s="1"/>
      <c r="AP34" s="1"/>
      <c r="AQ34" s="1"/>
      <c r="AR34" s="1"/>
      <c r="AS34" s="1"/>
      <c r="AT34" s="1"/>
      <c r="AU34" s="1"/>
    </row>
    <row r="35" spans="1:47" ht="34.5" x14ac:dyDescent="0.25">
      <c r="A35" s="1"/>
      <c r="B35" s="1"/>
      <c r="C35" s="74" t="s">
        <v>65</v>
      </c>
      <c r="D35" s="67" t="s">
        <v>28</v>
      </c>
      <c r="E35" s="1"/>
      <c r="F35" s="1"/>
      <c r="G35" s="9"/>
      <c r="H35" s="1"/>
      <c r="I35" s="9"/>
      <c r="J35" s="1"/>
      <c r="L35" s="1"/>
      <c r="M35" s="1"/>
      <c r="N35" s="10"/>
      <c r="O35" s="10"/>
      <c r="P35" s="11"/>
      <c r="Q35" s="206"/>
      <c r="R35" s="334"/>
      <c r="S35" s="334"/>
      <c r="AD35" s="1"/>
      <c r="AE35" s="1"/>
      <c r="AF35" s="1"/>
      <c r="AG35" s="1"/>
      <c r="AH35" s="1"/>
      <c r="AI35" s="1"/>
      <c r="AJ35" s="1"/>
      <c r="AK35" s="1"/>
      <c r="AL35" s="1"/>
      <c r="AM35" s="1"/>
      <c r="AN35" s="1"/>
      <c r="AO35" s="1"/>
      <c r="AP35" s="1"/>
      <c r="AQ35" s="1"/>
      <c r="AR35" s="1"/>
      <c r="AS35" s="1"/>
      <c r="AT35" s="1"/>
      <c r="AU35" s="1"/>
    </row>
    <row r="36" spans="1:47" ht="60" customHeight="1" x14ac:dyDescent="0.25">
      <c r="A36" s="342" t="s">
        <v>7</v>
      </c>
      <c r="B36" s="343"/>
      <c r="C36" s="178" t="s">
        <v>72</v>
      </c>
      <c r="D36" s="220" t="s">
        <v>161</v>
      </c>
      <c r="E36" s="186" t="s">
        <v>161</v>
      </c>
      <c r="F36" s="220" t="s">
        <v>161</v>
      </c>
      <c r="G36" s="216" t="s">
        <v>124</v>
      </c>
      <c r="H36" s="186" t="s">
        <v>161</v>
      </c>
      <c r="I36" s="185" t="s">
        <v>161</v>
      </c>
      <c r="J36" s="25"/>
      <c r="K36" s="75"/>
      <c r="L36" s="25"/>
      <c r="M36" s="185" t="s">
        <v>161</v>
      </c>
      <c r="N36" s="141" t="s">
        <v>124</v>
      </c>
      <c r="O36" s="141" t="s">
        <v>124</v>
      </c>
      <c r="P36" s="170" t="s">
        <v>183</v>
      </c>
      <c r="Q36" s="255" t="s">
        <v>178</v>
      </c>
      <c r="R36" s="150"/>
      <c r="S36" s="150"/>
      <c r="AD36" s="1"/>
      <c r="AE36" s="1"/>
      <c r="AF36" s="1"/>
      <c r="AG36" s="1"/>
      <c r="AH36" s="1"/>
      <c r="AI36" s="1"/>
      <c r="AJ36" s="1"/>
      <c r="AK36" s="1"/>
      <c r="AL36" s="1"/>
      <c r="AM36" s="1"/>
      <c r="AN36" s="1"/>
      <c r="AO36" s="1"/>
      <c r="AP36" s="1"/>
      <c r="AQ36" s="1"/>
      <c r="AR36" s="1"/>
      <c r="AS36" s="1"/>
      <c r="AT36" s="1"/>
      <c r="AU36" s="1"/>
    </row>
    <row r="37" spans="1:47" ht="41.1" customHeight="1" x14ac:dyDescent="0.25">
      <c r="A37" s="342"/>
      <c r="B37" s="343"/>
      <c r="C37" s="178" t="s">
        <v>73</v>
      </c>
      <c r="D37" s="220" t="s">
        <v>161</v>
      </c>
      <c r="E37" s="186" t="s">
        <v>161</v>
      </c>
      <c r="F37" s="220" t="s">
        <v>161</v>
      </c>
      <c r="G37" s="216" t="s">
        <v>124</v>
      </c>
      <c r="H37" s="186" t="s">
        <v>161</v>
      </c>
      <c r="I37" s="185" t="s">
        <v>161</v>
      </c>
      <c r="J37" s="35"/>
      <c r="K37" s="75"/>
      <c r="L37" s="35"/>
      <c r="M37" s="185" t="s">
        <v>161</v>
      </c>
      <c r="N37" s="141" t="s">
        <v>124</v>
      </c>
      <c r="O37" s="141" t="s">
        <v>124</v>
      </c>
      <c r="P37" s="195" t="s">
        <v>124</v>
      </c>
      <c r="Q37" s="255" t="s">
        <v>178</v>
      </c>
      <c r="R37" s="150"/>
      <c r="S37" s="150"/>
      <c r="AD37" s="1"/>
      <c r="AE37" s="1"/>
      <c r="AF37" s="1"/>
      <c r="AG37" s="1"/>
      <c r="AH37" s="1"/>
      <c r="AI37" s="1"/>
      <c r="AJ37" s="1"/>
      <c r="AK37" s="1"/>
      <c r="AL37" s="1"/>
      <c r="AM37" s="1"/>
      <c r="AN37" s="1"/>
      <c r="AO37" s="1"/>
      <c r="AP37" s="1"/>
      <c r="AQ37" s="1"/>
      <c r="AR37" s="1"/>
      <c r="AS37" s="1"/>
      <c r="AT37" s="1"/>
      <c r="AU37" s="1"/>
    </row>
    <row r="38" spans="1:47" ht="26.25" x14ac:dyDescent="0.25">
      <c r="A38" s="342"/>
      <c r="B38" s="343"/>
      <c r="C38" s="179" t="s">
        <v>71</v>
      </c>
      <c r="D38" s="220" t="s">
        <v>161</v>
      </c>
      <c r="E38" s="186" t="s">
        <v>161</v>
      </c>
      <c r="F38" s="220" t="s">
        <v>161</v>
      </c>
      <c r="G38" s="216" t="s">
        <v>124</v>
      </c>
      <c r="H38" s="186" t="s">
        <v>161</v>
      </c>
      <c r="I38" s="185" t="s">
        <v>161</v>
      </c>
      <c r="J38" s="26"/>
      <c r="K38" s="76"/>
      <c r="L38" s="26"/>
      <c r="M38" s="185" t="s">
        <v>161</v>
      </c>
      <c r="N38" s="141" t="s">
        <v>124</v>
      </c>
      <c r="O38" s="141" t="s">
        <v>124</v>
      </c>
      <c r="P38" s="195" t="s">
        <v>124</v>
      </c>
      <c r="Q38" s="255" t="s">
        <v>178</v>
      </c>
      <c r="R38" s="150"/>
      <c r="S38" s="150"/>
      <c r="AD38" s="1"/>
      <c r="AE38" s="1"/>
      <c r="AF38" s="1"/>
      <c r="AG38" s="1"/>
      <c r="AH38" s="1"/>
      <c r="AI38" s="1"/>
      <c r="AJ38" s="1"/>
      <c r="AK38" s="1"/>
      <c r="AL38" s="1"/>
      <c r="AM38" s="1"/>
      <c r="AN38" s="1"/>
      <c r="AO38" s="1"/>
      <c r="AP38" s="1"/>
      <c r="AQ38" s="1"/>
      <c r="AR38" s="1"/>
      <c r="AS38" s="1"/>
      <c r="AT38" s="1"/>
      <c r="AU38" s="1"/>
    </row>
    <row r="39" spans="1:47" ht="64.150000000000006" customHeight="1" x14ac:dyDescent="0.25">
      <c r="A39" s="342"/>
      <c r="B39" s="343"/>
      <c r="C39" s="181" t="s">
        <v>70</v>
      </c>
      <c r="D39" s="220" t="s">
        <v>174</v>
      </c>
      <c r="E39" s="186" t="s">
        <v>174</v>
      </c>
      <c r="F39" s="220" t="s">
        <v>174</v>
      </c>
      <c r="G39" s="216" t="s">
        <v>124</v>
      </c>
      <c r="H39" s="186" t="s">
        <v>174</v>
      </c>
      <c r="I39" s="185" t="s">
        <v>174</v>
      </c>
      <c r="J39" s="26"/>
      <c r="K39" s="75"/>
      <c r="L39" s="26"/>
      <c r="M39" s="185" t="s">
        <v>174</v>
      </c>
      <c r="N39" s="3" t="s">
        <v>124</v>
      </c>
      <c r="O39" s="3" t="s">
        <v>124</v>
      </c>
      <c r="P39" s="195" t="s">
        <v>124</v>
      </c>
      <c r="Q39" s="255" t="s">
        <v>178</v>
      </c>
      <c r="R39" s="150"/>
      <c r="S39" s="150"/>
      <c r="AD39" s="1"/>
      <c r="AE39" s="1"/>
      <c r="AF39" s="1"/>
      <c r="AG39" s="1"/>
      <c r="AH39" s="1"/>
      <c r="AI39" s="1"/>
      <c r="AJ39" s="1"/>
      <c r="AK39" s="1"/>
      <c r="AL39" s="1"/>
      <c r="AM39" s="1"/>
      <c r="AN39" s="1"/>
      <c r="AO39" s="1"/>
      <c r="AP39" s="1"/>
      <c r="AQ39" s="1"/>
      <c r="AR39" s="1"/>
      <c r="AS39" s="1"/>
      <c r="AT39" s="1"/>
      <c r="AU39" s="1"/>
    </row>
    <row r="40" spans="1:47" ht="39" customHeight="1" x14ac:dyDescent="0.25">
      <c r="A40" s="342"/>
      <c r="B40" s="343"/>
      <c r="C40" s="180" t="s">
        <v>69</v>
      </c>
      <c r="D40" s="220" t="s">
        <v>99</v>
      </c>
      <c r="E40" s="186" t="s">
        <v>99</v>
      </c>
      <c r="F40" s="220" t="s">
        <v>99</v>
      </c>
      <c r="G40" s="216" t="s">
        <v>124</v>
      </c>
      <c r="H40" s="186" t="s">
        <v>99</v>
      </c>
      <c r="I40" s="185" t="s">
        <v>99</v>
      </c>
      <c r="J40" s="27"/>
      <c r="K40" s="75"/>
      <c r="L40" s="27"/>
      <c r="M40" s="185" t="s">
        <v>99</v>
      </c>
      <c r="N40" s="3" t="s">
        <v>124</v>
      </c>
      <c r="O40" s="3" t="s">
        <v>124</v>
      </c>
      <c r="P40" s="254" t="s">
        <v>228</v>
      </c>
      <c r="Q40" s="255" t="s">
        <v>178</v>
      </c>
      <c r="R40" s="150"/>
      <c r="S40" s="150"/>
      <c r="AD40" s="1"/>
      <c r="AE40" s="1"/>
      <c r="AF40" s="1"/>
      <c r="AG40" s="1"/>
      <c r="AH40" s="1"/>
      <c r="AI40" s="1"/>
      <c r="AJ40" s="1"/>
      <c r="AK40" s="1"/>
      <c r="AL40" s="1"/>
      <c r="AM40" s="1"/>
      <c r="AN40" s="1"/>
      <c r="AO40" s="1"/>
      <c r="AP40" s="1"/>
      <c r="AQ40" s="1"/>
      <c r="AR40" s="1"/>
      <c r="AS40" s="1"/>
      <c r="AT40" s="1"/>
      <c r="AU40" s="1"/>
    </row>
    <row r="41" spans="1:47" ht="33.75" x14ac:dyDescent="0.25">
      <c r="A41" s="224"/>
      <c r="B41" s="164"/>
      <c r="C41" s="78"/>
      <c r="D41" s="166"/>
      <c r="E41" s="166"/>
      <c r="F41" s="166"/>
      <c r="G41" s="167"/>
      <c r="H41" s="166"/>
      <c r="I41" s="167"/>
      <c r="J41" s="165"/>
      <c r="K41" s="154"/>
      <c r="L41" s="165"/>
      <c r="M41" s="165"/>
      <c r="N41" s="168"/>
      <c r="O41" s="168"/>
      <c r="P41" s="169"/>
      <c r="Q41" s="207"/>
      <c r="R41" s="150"/>
      <c r="S41" s="150"/>
      <c r="AD41" s="1"/>
      <c r="AE41" s="1"/>
      <c r="AF41" s="1"/>
      <c r="AG41" s="1"/>
      <c r="AH41" s="1"/>
      <c r="AI41" s="1"/>
      <c r="AJ41" s="1"/>
      <c r="AK41" s="1"/>
      <c r="AL41" s="1"/>
      <c r="AM41" s="1"/>
      <c r="AN41" s="1"/>
      <c r="AO41" s="1"/>
      <c r="AP41" s="1"/>
      <c r="AQ41" s="1"/>
      <c r="AR41" s="1"/>
      <c r="AS41" s="1"/>
      <c r="AT41" s="1"/>
      <c r="AU41" s="1"/>
    </row>
    <row r="42" spans="1:47" ht="21" x14ac:dyDescent="0.25">
      <c r="A42" s="1"/>
      <c r="B42" s="1"/>
      <c r="C42" s="8"/>
      <c r="D42" s="67" t="s">
        <v>41</v>
      </c>
      <c r="E42" s="8"/>
      <c r="F42" s="16"/>
      <c r="G42" s="6"/>
      <c r="H42" s="8"/>
      <c r="I42" s="6"/>
      <c r="J42" s="8"/>
      <c r="L42" s="8"/>
      <c r="M42" s="8"/>
      <c r="N42" s="5"/>
      <c r="O42" s="5"/>
      <c r="P42" s="5"/>
      <c r="Q42" s="206"/>
      <c r="R42" s="150"/>
      <c r="S42" s="150"/>
      <c r="AD42" s="1"/>
      <c r="AE42" s="1"/>
      <c r="AF42" s="1"/>
      <c r="AG42" s="1"/>
      <c r="AH42" s="1"/>
      <c r="AI42" s="1"/>
      <c r="AJ42" s="1"/>
      <c r="AK42" s="1"/>
      <c r="AL42" s="1"/>
      <c r="AM42" s="1"/>
      <c r="AN42" s="1"/>
      <c r="AO42" s="1"/>
      <c r="AP42" s="1"/>
      <c r="AQ42" s="1"/>
      <c r="AR42" s="1"/>
      <c r="AS42" s="1"/>
      <c r="AT42" s="1"/>
      <c r="AU42" s="1"/>
    </row>
    <row r="43" spans="1:47" ht="45" x14ac:dyDescent="0.25">
      <c r="A43" s="342" t="s">
        <v>3</v>
      </c>
      <c r="B43" s="343"/>
      <c r="C43" s="58" t="s">
        <v>4</v>
      </c>
      <c r="D43" s="220" t="s">
        <v>174</v>
      </c>
      <c r="E43" s="186" t="s">
        <v>174</v>
      </c>
      <c r="F43" s="172" t="s">
        <v>174</v>
      </c>
      <c r="G43" s="216" t="s">
        <v>124</v>
      </c>
      <c r="H43" s="185" t="s">
        <v>174</v>
      </c>
      <c r="I43" s="185" t="s">
        <v>174</v>
      </c>
      <c r="J43" s="144"/>
      <c r="K43" s="145"/>
      <c r="L43" s="144"/>
      <c r="M43" s="185" t="s">
        <v>174</v>
      </c>
      <c r="N43" s="3" t="s">
        <v>124</v>
      </c>
      <c r="O43" s="171" t="s">
        <v>255</v>
      </c>
      <c r="P43" s="195" t="s">
        <v>224</v>
      </c>
      <c r="Q43" s="261" t="s">
        <v>24</v>
      </c>
      <c r="R43"/>
      <c r="S43" s="150"/>
      <c r="AD43" s="1"/>
      <c r="AE43" s="1"/>
      <c r="AF43" s="1"/>
      <c r="AG43" s="1"/>
      <c r="AH43" s="1"/>
      <c r="AI43" s="1"/>
      <c r="AJ43" s="1"/>
      <c r="AK43" s="1"/>
      <c r="AL43" s="1"/>
      <c r="AM43" s="1"/>
      <c r="AN43" s="1"/>
      <c r="AO43" s="1"/>
      <c r="AP43" s="1"/>
      <c r="AQ43" s="1"/>
      <c r="AR43" s="1"/>
      <c r="AS43" s="1"/>
      <c r="AT43" s="1"/>
      <c r="AU43" s="1"/>
    </row>
    <row r="44" spans="1:47" ht="21" x14ac:dyDescent="0.25">
      <c r="A44" s="342"/>
      <c r="B44" s="343"/>
      <c r="C44" s="78" t="s">
        <v>10</v>
      </c>
      <c r="D44" s="220" t="s">
        <v>192</v>
      </c>
      <c r="E44" s="186" t="s">
        <v>192</v>
      </c>
      <c r="F44" s="220" t="s">
        <v>192</v>
      </c>
      <c r="G44" s="216" t="s">
        <v>124</v>
      </c>
      <c r="H44" s="186" t="s">
        <v>192</v>
      </c>
      <c r="I44" s="186" t="s">
        <v>192</v>
      </c>
      <c r="J44" s="186" t="s">
        <v>192</v>
      </c>
      <c r="K44" s="186" t="s">
        <v>192</v>
      </c>
      <c r="L44" s="186" t="s">
        <v>192</v>
      </c>
      <c r="M44" s="186" t="s">
        <v>192</v>
      </c>
      <c r="N44" s="3" t="s">
        <v>124</v>
      </c>
      <c r="O44" s="171" t="s">
        <v>124</v>
      </c>
      <c r="P44" s="195" t="s">
        <v>191</v>
      </c>
      <c r="Q44" s="194" t="s">
        <v>24</v>
      </c>
      <c r="R44"/>
      <c r="S44" s="150"/>
      <c r="AD44" s="1"/>
      <c r="AE44" s="1"/>
      <c r="AF44" s="1"/>
      <c r="AG44" s="1"/>
      <c r="AH44" s="1"/>
      <c r="AI44" s="1"/>
      <c r="AJ44" s="1"/>
      <c r="AK44" s="1"/>
      <c r="AL44" s="1"/>
      <c r="AM44" s="1"/>
      <c r="AN44" s="1"/>
      <c r="AO44" s="1"/>
      <c r="AP44" s="1"/>
      <c r="AQ44" s="1"/>
      <c r="AR44" s="1"/>
      <c r="AS44" s="1"/>
      <c r="AT44" s="1"/>
      <c r="AU44" s="1"/>
    </row>
    <row r="45" spans="1:47" ht="21" x14ac:dyDescent="0.25">
      <c r="A45" s="342"/>
      <c r="B45" s="343"/>
      <c r="C45" s="58" t="str">
        <f>C60</f>
        <v>Others Quota</v>
      </c>
      <c r="D45" s="220" t="s">
        <v>99</v>
      </c>
      <c r="E45" s="186" t="s">
        <v>99</v>
      </c>
      <c r="F45" s="172" t="s">
        <v>99</v>
      </c>
      <c r="G45" s="216" t="s">
        <v>124</v>
      </c>
      <c r="H45" s="185" t="s">
        <v>99</v>
      </c>
      <c r="I45" s="185" t="s">
        <v>99</v>
      </c>
      <c r="J45" s="144"/>
      <c r="K45" s="145"/>
      <c r="L45" s="144"/>
      <c r="M45" s="185" t="s">
        <v>99</v>
      </c>
      <c r="N45" s="3" t="s">
        <v>124</v>
      </c>
      <c r="O45" s="171" t="s">
        <v>293</v>
      </c>
      <c r="P45" s="195" t="s">
        <v>305</v>
      </c>
      <c r="Q45" s="261" t="s">
        <v>178</v>
      </c>
      <c r="R45" s="150"/>
      <c r="S45" s="150"/>
      <c r="AD45" s="1"/>
      <c r="AE45" s="1"/>
      <c r="AF45" s="1"/>
      <c r="AG45" s="1"/>
      <c r="AH45" s="1"/>
      <c r="AI45" s="1"/>
      <c r="AJ45" s="1"/>
      <c r="AK45" s="1"/>
      <c r="AL45" s="1"/>
      <c r="AM45" s="1"/>
      <c r="AN45" s="1"/>
      <c r="AO45" s="1"/>
      <c r="AP45" s="1"/>
      <c r="AQ45" s="1"/>
      <c r="AR45" s="1"/>
      <c r="AS45" s="1"/>
      <c r="AT45" s="1"/>
      <c r="AU45" s="1"/>
    </row>
    <row r="46" spans="1:47" ht="21" x14ac:dyDescent="0.25">
      <c r="A46" s="342"/>
      <c r="B46" s="343"/>
      <c r="C46" s="260" t="s">
        <v>79</v>
      </c>
      <c r="D46" s="220" t="s">
        <v>161</v>
      </c>
      <c r="E46" s="186" t="s">
        <v>161</v>
      </c>
      <c r="F46" s="172" t="s">
        <v>161</v>
      </c>
      <c r="G46" s="216" t="s">
        <v>124</v>
      </c>
      <c r="H46" s="185" t="s">
        <v>161</v>
      </c>
      <c r="I46" s="185" t="s">
        <v>161</v>
      </c>
      <c r="J46" s="144"/>
      <c r="K46" s="145"/>
      <c r="L46" s="144"/>
      <c r="M46" s="185" t="s">
        <v>161</v>
      </c>
      <c r="N46" s="3" t="s">
        <v>124</v>
      </c>
      <c r="O46" s="171" t="s">
        <v>284</v>
      </c>
      <c r="P46" s="195" t="s">
        <v>124</v>
      </c>
      <c r="Q46" s="200" t="s">
        <v>178</v>
      </c>
      <c r="R46" s="150"/>
      <c r="S46" s="150"/>
      <c r="AD46" s="1"/>
      <c r="AE46" s="1"/>
      <c r="AF46" s="1"/>
      <c r="AG46" s="1"/>
      <c r="AH46" s="1"/>
      <c r="AI46" s="1"/>
      <c r="AJ46" s="1"/>
      <c r="AK46" s="1"/>
      <c r="AL46" s="1"/>
      <c r="AM46" s="1"/>
      <c r="AN46" s="1"/>
      <c r="AO46" s="1"/>
      <c r="AP46" s="1"/>
      <c r="AQ46" s="1"/>
      <c r="AR46" s="1"/>
      <c r="AS46" s="1"/>
      <c r="AT46" s="1"/>
      <c r="AU46" s="1"/>
    </row>
    <row r="47" spans="1:47" ht="21" customHeight="1" x14ac:dyDescent="0.25">
      <c r="A47" s="342"/>
      <c r="B47" s="343"/>
      <c r="C47" s="59" t="str">
        <f t="shared" ref="C47:C48" si="12">C61</f>
        <v>Remove TAC</v>
      </c>
      <c r="D47" s="220" t="s">
        <v>161</v>
      </c>
      <c r="E47" s="186" t="s">
        <v>161</v>
      </c>
      <c r="F47" s="172" t="s">
        <v>161</v>
      </c>
      <c r="G47" s="216" t="s">
        <v>124</v>
      </c>
      <c r="H47" s="185" t="s">
        <v>161</v>
      </c>
      <c r="I47" s="185" t="s">
        <v>161</v>
      </c>
      <c r="J47" s="144"/>
      <c r="K47" s="145"/>
      <c r="L47" s="144"/>
      <c r="M47" s="185" t="s">
        <v>161</v>
      </c>
      <c r="N47" s="3" t="s">
        <v>124</v>
      </c>
      <c r="O47" s="171" t="s">
        <v>124</v>
      </c>
      <c r="P47" s="195" t="s">
        <v>294</v>
      </c>
      <c r="Q47" s="261" t="s">
        <v>178</v>
      </c>
      <c r="R47" s="150"/>
      <c r="S47" s="150"/>
      <c r="AD47" s="1"/>
      <c r="AE47" s="1"/>
      <c r="AF47" s="1"/>
      <c r="AG47" s="1"/>
      <c r="AH47" s="1"/>
      <c r="AI47" s="1"/>
      <c r="AJ47" s="1"/>
      <c r="AK47" s="1"/>
      <c r="AL47" s="1"/>
      <c r="AM47" s="1"/>
      <c r="AN47" s="1"/>
      <c r="AO47" s="1"/>
      <c r="AP47" s="1"/>
      <c r="AQ47" s="1"/>
      <c r="AR47" s="1"/>
      <c r="AS47" s="1"/>
      <c r="AT47" s="1"/>
      <c r="AU47" s="1"/>
    </row>
    <row r="48" spans="1:47" ht="21" x14ac:dyDescent="0.25">
      <c r="A48" s="342"/>
      <c r="B48" s="343"/>
      <c r="C48" s="58" t="str">
        <f t="shared" si="12"/>
        <v xml:space="preserve">Merge TAC regions </v>
      </c>
      <c r="D48" s="172" t="s">
        <v>161</v>
      </c>
      <c r="E48" s="185" t="s">
        <v>161</v>
      </c>
      <c r="F48" s="172" t="s">
        <v>161</v>
      </c>
      <c r="G48" s="216" t="s">
        <v>124</v>
      </c>
      <c r="H48" s="185" t="s">
        <v>161</v>
      </c>
      <c r="I48" s="185" t="s">
        <v>161</v>
      </c>
      <c r="J48" s="144"/>
      <c r="K48" s="145"/>
      <c r="L48" s="144"/>
      <c r="M48" s="185" t="s">
        <v>161</v>
      </c>
      <c r="N48" s="3" t="s">
        <v>124</v>
      </c>
      <c r="O48" s="171" t="s">
        <v>124</v>
      </c>
      <c r="P48" s="195" t="s">
        <v>190</v>
      </c>
      <c r="Q48" s="261" t="s">
        <v>178</v>
      </c>
      <c r="R48" s="150"/>
      <c r="S48" s="150"/>
      <c r="AD48" s="1"/>
      <c r="AE48" s="1"/>
      <c r="AF48" s="1"/>
      <c r="AG48" s="1"/>
      <c r="AH48" s="1"/>
      <c r="AI48" s="1"/>
      <c r="AJ48" s="1"/>
      <c r="AK48" s="1"/>
      <c r="AL48" s="1"/>
      <c r="AM48" s="1"/>
      <c r="AN48" s="1"/>
      <c r="AO48" s="1"/>
      <c r="AP48" s="1"/>
      <c r="AQ48" s="1"/>
      <c r="AR48" s="1"/>
      <c r="AS48" s="1"/>
      <c r="AT48" s="1"/>
      <c r="AU48" s="1"/>
    </row>
    <row r="49" spans="1:47" ht="21" customHeight="1" x14ac:dyDescent="0.25">
      <c r="A49" s="1"/>
      <c r="B49" s="1"/>
      <c r="C49" s="1"/>
      <c r="D49" s="1"/>
      <c r="E49" s="1"/>
      <c r="F49" s="6"/>
      <c r="G49" s="6"/>
      <c r="H49" s="1"/>
      <c r="I49" s="6"/>
      <c r="J49" s="1"/>
      <c r="K49" s="6"/>
      <c r="L49" s="1"/>
      <c r="M49" s="1"/>
      <c r="N49" s="5"/>
      <c r="O49" s="5"/>
      <c r="P49" s="5"/>
      <c r="Q49" s="208"/>
      <c r="R49" s="150"/>
      <c r="S49" s="150"/>
      <c r="AD49" s="1"/>
      <c r="AE49" s="1"/>
      <c r="AF49" s="1"/>
      <c r="AG49" s="1"/>
      <c r="AH49" s="1"/>
      <c r="AI49" s="1"/>
      <c r="AJ49" s="1"/>
      <c r="AK49" s="1"/>
      <c r="AL49" s="1"/>
      <c r="AM49" s="1"/>
      <c r="AN49" s="1"/>
      <c r="AO49" s="1"/>
      <c r="AP49" s="1"/>
      <c r="AQ49" s="1"/>
      <c r="AR49" s="1"/>
      <c r="AS49" s="1"/>
      <c r="AT49" s="1"/>
      <c r="AU49" s="1"/>
    </row>
    <row r="50" spans="1:47" ht="34.5" customHeight="1" x14ac:dyDescent="0.25">
      <c r="A50" s="1"/>
      <c r="B50" s="1"/>
      <c r="C50" s="74" t="s">
        <v>38</v>
      </c>
      <c r="D50" s="68" t="s">
        <v>40</v>
      </c>
      <c r="E50" s="36"/>
      <c r="F50" s="36"/>
      <c r="G50" s="7"/>
      <c r="H50" s="36"/>
      <c r="I50" s="7"/>
      <c r="J50" s="36"/>
      <c r="L50" s="36"/>
      <c r="M50" s="36"/>
      <c r="N50" s="5"/>
      <c r="O50" s="5"/>
      <c r="P50" s="5"/>
      <c r="Q50" s="208"/>
      <c r="R50" s="150"/>
      <c r="S50" s="150"/>
      <c r="AD50" s="1"/>
      <c r="AE50" s="1"/>
      <c r="AF50" s="1"/>
      <c r="AG50" s="1"/>
      <c r="AH50" s="1"/>
      <c r="AI50" s="1"/>
      <c r="AJ50" s="1"/>
      <c r="AK50" s="1"/>
      <c r="AL50" s="1"/>
      <c r="AM50" s="1"/>
      <c r="AN50" s="1"/>
      <c r="AO50" s="1"/>
      <c r="AP50" s="1"/>
      <c r="AQ50" s="1"/>
      <c r="AR50" s="1"/>
      <c r="AS50" s="1"/>
      <c r="AT50" s="1"/>
      <c r="AU50" s="1"/>
    </row>
    <row r="51" spans="1:47" ht="21" x14ac:dyDescent="0.25">
      <c r="A51" s="342" t="s">
        <v>2</v>
      </c>
      <c r="B51" s="343"/>
      <c r="C51" s="56" t="s">
        <v>14</v>
      </c>
      <c r="D51" s="172" t="s">
        <v>161</v>
      </c>
      <c r="E51" s="185" t="s">
        <v>161</v>
      </c>
      <c r="F51" s="172" t="s">
        <v>161</v>
      </c>
      <c r="G51" s="216" t="s">
        <v>124</v>
      </c>
      <c r="H51" s="185" t="s">
        <v>161</v>
      </c>
      <c r="I51" s="185" t="s">
        <v>161</v>
      </c>
      <c r="J51" s="144"/>
      <c r="K51" s="145"/>
      <c r="L51" s="144"/>
      <c r="M51" s="185" t="s">
        <v>161</v>
      </c>
      <c r="N51" s="3" t="s">
        <v>124</v>
      </c>
      <c r="O51" s="3" t="s">
        <v>124</v>
      </c>
      <c r="P51" s="195" t="s">
        <v>193</v>
      </c>
      <c r="Q51" s="261" t="s">
        <v>178</v>
      </c>
      <c r="R51" s="150"/>
      <c r="S51" s="150"/>
      <c r="AD51" s="1"/>
      <c r="AE51" s="1"/>
      <c r="AF51" s="1"/>
      <c r="AG51" s="1"/>
      <c r="AH51" s="1"/>
      <c r="AI51" s="1"/>
      <c r="AJ51" s="1"/>
      <c r="AK51" s="1"/>
      <c r="AL51" s="1"/>
      <c r="AM51" s="1"/>
      <c r="AN51" s="1"/>
      <c r="AO51" s="1"/>
      <c r="AP51" s="1"/>
      <c r="AQ51" s="1"/>
      <c r="AR51" s="1"/>
      <c r="AS51" s="1"/>
      <c r="AT51" s="1"/>
      <c r="AU51" s="1"/>
    </row>
    <row r="52" spans="1:47" s="1" customFormat="1" ht="21" x14ac:dyDescent="0.25">
      <c r="A52" s="342"/>
      <c r="B52" s="343"/>
      <c r="C52" s="62" t="s">
        <v>30</v>
      </c>
      <c r="D52" s="172" t="s">
        <v>181</v>
      </c>
      <c r="E52" s="185" t="s">
        <v>181</v>
      </c>
      <c r="F52" s="172" t="s">
        <v>181</v>
      </c>
      <c r="G52" s="216" t="s">
        <v>124</v>
      </c>
      <c r="H52" s="185" t="s">
        <v>181</v>
      </c>
      <c r="I52" s="185" t="s">
        <v>181</v>
      </c>
      <c r="J52" s="185" t="s">
        <v>181</v>
      </c>
      <c r="K52" s="185" t="s">
        <v>181</v>
      </c>
      <c r="L52" s="185" t="s">
        <v>181</v>
      </c>
      <c r="M52" s="185" t="s">
        <v>181</v>
      </c>
      <c r="N52" s="3" t="s">
        <v>124</v>
      </c>
      <c r="O52" s="141" t="s">
        <v>179</v>
      </c>
      <c r="P52" s="238" t="s">
        <v>194</v>
      </c>
      <c r="Q52" s="237" t="s">
        <v>24</v>
      </c>
      <c r="R52" s="150"/>
      <c r="S52" s="150"/>
    </row>
    <row r="53" spans="1:47" s="1" customFormat="1" ht="21" x14ac:dyDescent="0.35">
      <c r="A53" s="342"/>
      <c r="B53" s="343"/>
      <c r="C53" s="176" t="s">
        <v>31</v>
      </c>
      <c r="D53" s="172" t="s">
        <v>181</v>
      </c>
      <c r="E53" s="185" t="s">
        <v>181</v>
      </c>
      <c r="F53" s="172" t="s">
        <v>181</v>
      </c>
      <c r="G53" s="216" t="s">
        <v>124</v>
      </c>
      <c r="H53" s="185" t="s">
        <v>181</v>
      </c>
      <c r="I53" s="185" t="s">
        <v>181</v>
      </c>
      <c r="J53" s="185" t="s">
        <v>181</v>
      </c>
      <c r="K53" s="185" t="s">
        <v>181</v>
      </c>
      <c r="L53" s="185" t="s">
        <v>181</v>
      </c>
      <c r="M53" s="185" t="s">
        <v>181</v>
      </c>
      <c r="N53" s="3" t="s">
        <v>124</v>
      </c>
      <c r="O53" s="141" t="s">
        <v>295</v>
      </c>
      <c r="P53" s="247" t="s">
        <v>210</v>
      </c>
      <c r="Q53" s="255" t="s">
        <v>24</v>
      </c>
      <c r="R53" s="150"/>
      <c r="S53" s="150"/>
    </row>
    <row r="54" spans="1:47" s="1" customFormat="1" ht="21" customHeight="1" x14ac:dyDescent="0.35">
      <c r="A54" s="342"/>
      <c r="B54" s="343"/>
      <c r="C54" s="175"/>
      <c r="D54" s="185"/>
      <c r="E54" s="185"/>
      <c r="F54" s="185"/>
      <c r="G54" s="185"/>
      <c r="H54" s="185"/>
      <c r="I54" s="185"/>
      <c r="J54" s="39"/>
      <c r="K54" s="196"/>
      <c r="L54" s="39"/>
      <c r="M54" s="39"/>
      <c r="N54" s="197"/>
      <c r="O54" s="197"/>
      <c r="P54" s="148"/>
      <c r="Q54" s="147"/>
      <c r="R54" s="150"/>
      <c r="S54" s="150"/>
    </row>
    <row r="55" spans="1:47" s="1" customFormat="1" ht="21" customHeight="1" x14ac:dyDescent="0.35">
      <c r="A55" s="342"/>
      <c r="B55" s="343"/>
      <c r="C55" s="175"/>
      <c r="D55" s="185"/>
      <c r="E55" s="185"/>
      <c r="F55" s="185"/>
      <c r="G55" s="185"/>
      <c r="H55" s="185"/>
      <c r="I55" s="185"/>
      <c r="J55" s="39"/>
      <c r="K55" s="196"/>
      <c r="L55" s="39"/>
      <c r="M55" s="39"/>
      <c r="N55" s="197"/>
      <c r="O55" s="197"/>
      <c r="P55" s="148"/>
      <c r="Q55" s="147"/>
      <c r="R55" s="150"/>
      <c r="S55" s="150"/>
    </row>
    <row r="56" spans="1:47" ht="21.75" thickBot="1" x14ac:dyDescent="0.3">
      <c r="A56" s="1"/>
      <c r="B56" s="1"/>
      <c r="C56" s="4"/>
      <c r="D56" s="4"/>
      <c r="E56" s="4"/>
      <c r="F56" s="6"/>
      <c r="G56" s="15"/>
      <c r="H56" s="4"/>
      <c r="I56" s="6"/>
      <c r="J56" s="4"/>
      <c r="K56" s="15"/>
      <c r="L56" s="4"/>
      <c r="M56" s="4"/>
      <c r="N56" s="5"/>
      <c r="O56" s="5"/>
      <c r="P56" s="15"/>
      <c r="R56" s="150"/>
      <c r="S56" s="150"/>
      <c r="AD56" s="1"/>
      <c r="AE56" s="1"/>
      <c r="AF56" s="1"/>
      <c r="AG56" s="1"/>
      <c r="AH56" s="1"/>
      <c r="AI56" s="1"/>
      <c r="AJ56" s="1"/>
      <c r="AK56" s="1"/>
      <c r="AL56" s="1"/>
      <c r="AM56" s="1"/>
      <c r="AN56" s="1"/>
      <c r="AO56" s="1"/>
      <c r="AP56" s="1"/>
      <c r="AQ56" s="1"/>
      <c r="AR56" s="1"/>
      <c r="AS56" s="1"/>
      <c r="AT56" s="1"/>
      <c r="AU56" s="1"/>
    </row>
    <row r="57" spans="1:47" ht="111.75" customHeight="1" thickBot="1" x14ac:dyDescent="0.3">
      <c r="A57" s="344" t="s">
        <v>78</v>
      </c>
      <c r="B57" s="345"/>
      <c r="C57" s="345"/>
      <c r="D57" s="346" t="s">
        <v>314</v>
      </c>
      <c r="E57" s="345"/>
      <c r="F57" s="345"/>
      <c r="G57" s="345"/>
      <c r="H57" s="345"/>
      <c r="I57" s="347"/>
      <c r="J57" s="117"/>
      <c r="K57" s="105"/>
      <c r="L57" s="223"/>
      <c r="M57" s="231"/>
      <c r="N57" s="31"/>
      <c r="O57" s="31"/>
      <c r="P57" s="31"/>
      <c r="Q57" s="31"/>
      <c r="R57" s="334"/>
      <c r="S57" s="334"/>
      <c r="AD57" s="1"/>
      <c r="AE57" s="1"/>
      <c r="AF57" s="1"/>
      <c r="AG57" s="1"/>
      <c r="AH57" s="1"/>
      <c r="AI57" s="1"/>
      <c r="AJ57" s="1"/>
      <c r="AK57" s="1"/>
      <c r="AL57" s="1"/>
      <c r="AM57" s="1"/>
      <c r="AN57" s="1"/>
      <c r="AO57" s="1"/>
      <c r="AP57" s="1"/>
      <c r="AQ57" s="1"/>
      <c r="AR57" s="1"/>
      <c r="AS57" s="1"/>
      <c r="AT57" s="1"/>
      <c r="AU57" s="1"/>
    </row>
    <row r="58" spans="1:47" ht="23.25" hidden="1" x14ac:dyDescent="0.35">
      <c r="A58" s="18"/>
      <c r="B58" s="19"/>
      <c r="C58" s="6"/>
      <c r="D58" s="6"/>
      <c r="E58" s="6"/>
      <c r="F58" s="5"/>
      <c r="G58" s="114"/>
      <c r="H58" s="6"/>
      <c r="I58" s="5"/>
      <c r="J58" s="6"/>
      <c r="K58" s="5"/>
      <c r="L58" s="6"/>
      <c r="M58" s="6"/>
      <c r="N58" s="5"/>
      <c r="O58" s="5"/>
      <c r="P58" s="5"/>
      <c r="R58" s="150"/>
      <c r="S58" s="150"/>
      <c r="AD58" s="1"/>
      <c r="AE58" s="1"/>
      <c r="AF58" s="1"/>
      <c r="AG58" s="1"/>
      <c r="AH58" s="1"/>
      <c r="AI58" s="1"/>
      <c r="AJ58" s="1"/>
      <c r="AK58" s="1"/>
      <c r="AL58" s="1"/>
      <c r="AM58" s="1"/>
      <c r="AN58" s="1"/>
      <c r="AO58" s="1"/>
      <c r="AP58" s="1"/>
      <c r="AQ58" s="1"/>
      <c r="AR58" s="1"/>
      <c r="AS58" s="1"/>
      <c r="AT58" s="1"/>
      <c r="AU58" s="1"/>
    </row>
    <row r="59" spans="1:47" ht="21" hidden="1" x14ac:dyDescent="0.25">
      <c r="A59" s="1"/>
      <c r="B59" s="1"/>
      <c r="C59" s="16"/>
      <c r="D59" s="69" t="s">
        <v>39</v>
      </c>
      <c r="E59" s="16"/>
      <c r="F59" s="7"/>
      <c r="G59" s="115"/>
      <c r="H59" s="16"/>
      <c r="I59" s="7"/>
      <c r="J59" s="16"/>
      <c r="L59" s="16"/>
      <c r="M59" s="16"/>
      <c r="N59" s="5"/>
      <c r="O59" s="5"/>
      <c r="P59" s="16"/>
      <c r="R59" s="150"/>
      <c r="S59" s="150"/>
      <c r="AD59" s="1"/>
      <c r="AE59" s="1"/>
      <c r="AF59" s="1"/>
      <c r="AG59" s="1"/>
      <c r="AH59" s="1"/>
      <c r="AI59" s="1"/>
      <c r="AJ59" s="1"/>
      <c r="AK59" s="1"/>
      <c r="AL59" s="1"/>
      <c r="AM59" s="1"/>
      <c r="AN59" s="1"/>
      <c r="AO59" s="1"/>
      <c r="AP59" s="1"/>
      <c r="AQ59" s="1"/>
      <c r="AR59" s="1"/>
      <c r="AS59" s="1"/>
      <c r="AT59" s="1"/>
      <c r="AU59" s="1"/>
    </row>
    <row r="60" spans="1:47" ht="21" hidden="1" customHeight="1" thickBot="1" x14ac:dyDescent="0.3">
      <c r="A60" s="335" t="s">
        <v>32</v>
      </c>
      <c r="B60" s="336"/>
      <c r="C60" s="41" t="s">
        <v>11</v>
      </c>
      <c r="D60" s="13" t="s">
        <v>55</v>
      </c>
      <c r="E60" s="13" t="s">
        <v>55</v>
      </c>
      <c r="F60" s="138" t="s">
        <v>55</v>
      </c>
      <c r="G60" s="42"/>
      <c r="H60" s="138" t="s">
        <v>55</v>
      </c>
      <c r="I60" s="44"/>
      <c r="J60" s="13"/>
      <c r="K60" s="75"/>
      <c r="L60" s="13"/>
      <c r="M60" s="13"/>
      <c r="N60" s="14"/>
      <c r="O60" s="29"/>
      <c r="Q60" s="66"/>
      <c r="R60" s="150"/>
      <c r="S60" s="150"/>
      <c r="AD60" s="1"/>
      <c r="AE60" s="1"/>
      <c r="AF60" s="1"/>
      <c r="AG60" s="1"/>
      <c r="AH60" s="1"/>
      <c r="AI60" s="1"/>
      <c r="AJ60" s="1"/>
      <c r="AK60" s="1"/>
      <c r="AL60" s="1"/>
      <c r="AM60" s="1"/>
      <c r="AN60" s="1"/>
      <c r="AO60" s="1"/>
      <c r="AP60" s="1"/>
      <c r="AQ60" s="1"/>
      <c r="AR60" s="1"/>
      <c r="AS60" s="1"/>
      <c r="AT60" s="1"/>
      <c r="AU60" s="1"/>
    </row>
    <row r="61" spans="1:47" ht="21" hidden="1" customHeight="1" thickBot="1" x14ac:dyDescent="0.3">
      <c r="A61" s="335"/>
      <c r="B61" s="336"/>
      <c r="C61" s="58" t="s">
        <v>5</v>
      </c>
      <c r="D61" s="37"/>
      <c r="E61" s="37"/>
      <c r="F61" s="73"/>
      <c r="G61" s="43"/>
      <c r="H61" s="138"/>
      <c r="I61" s="112"/>
      <c r="J61" s="37"/>
      <c r="K61" s="76"/>
      <c r="L61" s="37"/>
      <c r="M61" s="37"/>
      <c r="N61" s="20"/>
      <c r="O61" s="30"/>
      <c r="P61" s="2"/>
      <c r="Q61" s="66"/>
      <c r="R61" s="150"/>
      <c r="S61" s="150"/>
      <c r="AD61" s="1"/>
      <c r="AE61" s="1"/>
      <c r="AF61" s="1"/>
      <c r="AG61" s="1"/>
      <c r="AH61" s="1"/>
      <c r="AI61" s="1"/>
      <c r="AJ61" s="1"/>
      <c r="AK61" s="1"/>
      <c r="AL61" s="1"/>
      <c r="AM61" s="1"/>
      <c r="AN61" s="1"/>
      <c r="AO61" s="1"/>
      <c r="AP61" s="1"/>
      <c r="AQ61" s="1"/>
      <c r="AR61" s="1"/>
      <c r="AS61" s="1"/>
      <c r="AT61" s="1"/>
      <c r="AU61" s="1"/>
    </row>
    <row r="62" spans="1:47" ht="21" hidden="1" customHeight="1" x14ac:dyDescent="0.25">
      <c r="A62" s="335"/>
      <c r="B62" s="336"/>
      <c r="C62" s="58" t="s">
        <v>6</v>
      </c>
      <c r="D62" s="12"/>
      <c r="E62" s="12"/>
      <c r="F62" s="138"/>
      <c r="G62" s="42"/>
      <c r="H62" s="138"/>
      <c r="I62" s="113"/>
      <c r="J62" s="12"/>
      <c r="K62" s="75"/>
      <c r="L62" s="12"/>
      <c r="M62" s="12"/>
      <c r="N62" s="14"/>
      <c r="O62" s="29"/>
      <c r="P62" s="17"/>
      <c r="Q62" s="66"/>
      <c r="R62" s="150"/>
      <c r="S62" s="150"/>
      <c r="AD62" s="1"/>
      <c r="AE62" s="1"/>
      <c r="AF62" s="1"/>
      <c r="AG62" s="1"/>
      <c r="AH62" s="1"/>
      <c r="AI62" s="1"/>
      <c r="AJ62" s="1"/>
      <c r="AK62" s="1"/>
      <c r="AL62" s="1"/>
      <c r="AM62" s="1"/>
      <c r="AN62" s="1"/>
      <c r="AO62" s="1"/>
      <c r="AP62" s="1"/>
      <c r="AQ62" s="1"/>
      <c r="AR62" s="1"/>
      <c r="AS62" s="1"/>
      <c r="AT62" s="1"/>
      <c r="AU62" s="1"/>
    </row>
    <row r="63" spans="1:47" ht="21" hidden="1" customHeight="1" x14ac:dyDescent="0.3">
      <c r="A63" s="335"/>
      <c r="B63" s="336"/>
      <c r="C63" s="41" t="s">
        <v>16</v>
      </c>
      <c r="D63" s="38"/>
      <c r="E63" s="38"/>
      <c r="F63" s="138"/>
      <c r="G63" s="43"/>
      <c r="H63" s="138"/>
      <c r="I63" s="44"/>
      <c r="J63" s="38"/>
      <c r="K63" s="75"/>
      <c r="L63" s="38"/>
      <c r="M63" s="38"/>
      <c r="N63" s="14"/>
      <c r="O63" s="14"/>
      <c r="P63" s="149"/>
      <c r="Q63" s="147"/>
      <c r="R63" s="150"/>
      <c r="S63" s="150"/>
      <c r="AD63" s="1"/>
      <c r="AE63" s="1"/>
      <c r="AF63" s="1"/>
      <c r="AG63" s="1"/>
      <c r="AH63" s="1"/>
      <c r="AI63" s="1"/>
      <c r="AJ63" s="1"/>
      <c r="AK63" s="1"/>
      <c r="AL63" s="1"/>
      <c r="AM63" s="1"/>
      <c r="AN63" s="1"/>
      <c r="AO63" s="1"/>
      <c r="AP63" s="1"/>
      <c r="AQ63" s="1"/>
      <c r="AR63" s="1"/>
      <c r="AS63" s="1"/>
      <c r="AT63" s="1"/>
      <c r="AU63" s="1"/>
    </row>
    <row r="64" spans="1:47" ht="21" hidden="1" customHeight="1" x14ac:dyDescent="0.3">
      <c r="A64" s="335"/>
      <c r="B64" s="336"/>
      <c r="C64" s="60" t="s">
        <v>15</v>
      </c>
      <c r="D64" s="23"/>
      <c r="E64" s="23"/>
      <c r="F64" s="138"/>
      <c r="G64" s="42"/>
      <c r="H64" s="138"/>
      <c r="I64" s="44"/>
      <c r="J64" s="23"/>
      <c r="K64" s="75"/>
      <c r="L64" s="23"/>
      <c r="M64" s="23"/>
      <c r="N64" s="14"/>
      <c r="O64" s="14"/>
      <c r="P64" s="149"/>
      <c r="Q64" s="147"/>
      <c r="R64" s="150"/>
      <c r="S64" s="150"/>
      <c r="AD64" s="1"/>
      <c r="AE64" s="1"/>
      <c r="AF64" s="1"/>
      <c r="AG64" s="1"/>
      <c r="AH64" s="1"/>
      <c r="AI64" s="1"/>
      <c r="AJ64" s="1"/>
      <c r="AK64" s="1"/>
      <c r="AL64" s="1"/>
      <c r="AM64" s="1"/>
      <c r="AN64" s="1"/>
      <c r="AO64" s="1"/>
      <c r="AP64" s="1"/>
      <c r="AQ64" s="1"/>
      <c r="AR64" s="1"/>
      <c r="AS64" s="1"/>
      <c r="AT64" s="1"/>
      <c r="AU64" s="1"/>
    </row>
    <row r="65" spans="1:47" ht="21" hidden="1" customHeight="1" x14ac:dyDescent="0.3">
      <c r="A65" s="335"/>
      <c r="B65" s="336"/>
      <c r="C65" s="57"/>
      <c r="D65" s="24"/>
      <c r="E65" s="24"/>
      <c r="F65" s="73"/>
      <c r="G65" s="42"/>
      <c r="H65" s="138"/>
      <c r="I65" s="44"/>
      <c r="J65" s="24"/>
      <c r="K65" s="76"/>
      <c r="L65" s="24"/>
      <c r="M65" s="24"/>
      <c r="N65" s="14"/>
      <c r="O65" s="29"/>
      <c r="P65" s="149"/>
      <c r="Q65" s="147"/>
      <c r="R65" s="150"/>
      <c r="S65" s="150"/>
      <c r="AD65" s="1"/>
      <c r="AE65" s="1"/>
      <c r="AF65" s="1"/>
      <c r="AG65" s="1"/>
      <c r="AH65" s="1"/>
      <c r="AI65" s="1"/>
      <c r="AJ65" s="1"/>
      <c r="AK65" s="1"/>
      <c r="AL65" s="1"/>
      <c r="AM65" s="1"/>
      <c r="AN65" s="1"/>
      <c r="AO65" s="1"/>
      <c r="AP65" s="1"/>
      <c r="AQ65" s="1"/>
      <c r="AR65" s="1"/>
      <c r="AS65" s="1"/>
      <c r="AT65" s="1"/>
      <c r="AU65" s="1"/>
    </row>
    <row r="66" spans="1:47" ht="21.75" hidden="1" thickBot="1" x14ac:dyDescent="0.3">
      <c r="A66" s="21"/>
      <c r="B66" s="21"/>
      <c r="C66" s="22"/>
      <c r="D66" s="6"/>
      <c r="E66" s="6"/>
      <c r="F66" s="6"/>
      <c r="G66" s="22"/>
      <c r="H66" s="22"/>
      <c r="I66" s="22"/>
      <c r="J66" s="22"/>
      <c r="K66" s="22"/>
      <c r="L66" s="22"/>
      <c r="M66" s="6"/>
      <c r="N66" s="15"/>
      <c r="O66" s="15"/>
      <c r="P66" s="142" t="s">
        <v>56</v>
      </c>
      <c r="R66" s="150"/>
      <c r="S66" s="150"/>
      <c r="AD66" s="1"/>
      <c r="AE66" s="1"/>
      <c r="AF66" s="1"/>
      <c r="AG66" s="1"/>
      <c r="AH66" s="1"/>
      <c r="AI66" s="1"/>
      <c r="AJ66" s="1"/>
      <c r="AK66" s="1"/>
      <c r="AL66" s="1"/>
      <c r="AM66" s="1"/>
      <c r="AN66" s="1"/>
      <c r="AO66" s="1"/>
      <c r="AP66" s="1"/>
      <c r="AQ66" s="1"/>
      <c r="AR66" s="1"/>
      <c r="AS66" s="1"/>
      <c r="AT66" s="1"/>
      <c r="AU66" s="1"/>
    </row>
    <row r="67" spans="1:47" ht="60" hidden="1" customHeight="1" x14ac:dyDescent="0.35">
      <c r="A67" s="344" t="s">
        <v>29</v>
      </c>
      <c r="B67" s="345"/>
      <c r="C67" s="345"/>
      <c r="D67" s="117" t="s">
        <v>57</v>
      </c>
      <c r="E67" s="117"/>
      <c r="F67" s="105"/>
      <c r="G67" s="107"/>
      <c r="H67" s="223"/>
      <c r="I67" s="106"/>
      <c r="J67" s="117"/>
      <c r="K67" s="105"/>
      <c r="L67" s="223"/>
      <c r="M67" s="231"/>
      <c r="N67" s="32"/>
      <c r="O67" s="31"/>
      <c r="P67" s="31"/>
      <c r="Q67" s="31"/>
      <c r="R67" s="150"/>
      <c r="S67" s="150"/>
      <c r="AD67" s="1"/>
      <c r="AE67" s="1"/>
      <c r="AF67" s="1"/>
      <c r="AG67" s="1"/>
      <c r="AH67" s="1"/>
      <c r="AI67" s="1"/>
      <c r="AJ67" s="1"/>
      <c r="AK67" s="1"/>
      <c r="AL67" s="1"/>
      <c r="AM67" s="1"/>
      <c r="AN67" s="1"/>
      <c r="AO67" s="1"/>
      <c r="AP67" s="1"/>
      <c r="AQ67" s="1"/>
      <c r="AR67" s="1"/>
      <c r="AS67" s="1"/>
      <c r="AT67" s="1"/>
      <c r="AU67" s="1"/>
    </row>
    <row r="68" spans="1:47" s="1" customFormat="1" x14ac:dyDescent="0.25">
      <c r="R68" s="150"/>
      <c r="S68" s="150"/>
    </row>
    <row r="69" spans="1:47" s="1" customFormat="1" ht="23.25" x14ac:dyDescent="0.35">
      <c r="A69" s="209" t="s">
        <v>20</v>
      </c>
      <c r="B69" s="210"/>
    </row>
    <row r="70" spans="1:47" s="1" customFormat="1" ht="21" x14ac:dyDescent="0.35">
      <c r="A70" s="211"/>
      <c r="B70" s="210" t="s">
        <v>21</v>
      </c>
    </row>
    <row r="71" spans="1:47" s="1" customFormat="1" ht="21" x14ac:dyDescent="0.35">
      <c r="A71" s="211"/>
      <c r="B71" s="210" t="s">
        <v>22</v>
      </c>
    </row>
    <row r="72" spans="1:47" s="1" customFormat="1" ht="21" x14ac:dyDescent="0.35">
      <c r="A72" s="211"/>
      <c r="B72" s="210" t="s">
        <v>23</v>
      </c>
    </row>
    <row r="73" spans="1:47" s="1" customFormat="1" ht="21" x14ac:dyDescent="0.35">
      <c r="A73" s="211"/>
      <c r="B73" s="210" t="s">
        <v>24</v>
      </c>
    </row>
    <row r="74" spans="1:47" s="1" customFormat="1" ht="21" x14ac:dyDescent="0.35">
      <c r="A74" s="211"/>
      <c r="B74" s="210" t="s">
        <v>25</v>
      </c>
    </row>
    <row r="75" spans="1:47" s="1" customFormat="1" ht="21" x14ac:dyDescent="0.35">
      <c r="A75" s="211"/>
      <c r="B75" s="210" t="s">
        <v>26</v>
      </c>
    </row>
    <row r="76" spans="1:47" s="1" customFormat="1" ht="21" x14ac:dyDescent="0.35">
      <c r="A76" s="211"/>
      <c r="B76" s="210" t="s">
        <v>27</v>
      </c>
    </row>
    <row r="77" spans="1:47" s="1" customFormat="1" ht="21" x14ac:dyDescent="0.35">
      <c r="A77" s="211"/>
      <c r="B77" s="210" t="s">
        <v>24</v>
      </c>
    </row>
    <row r="78" spans="1:47" s="1" customFormat="1" ht="21" x14ac:dyDescent="0.35">
      <c r="A78" s="211"/>
      <c r="B78" s="210" t="s">
        <v>25</v>
      </c>
    </row>
    <row r="79" spans="1:47" s="1" customFormat="1" ht="21" x14ac:dyDescent="0.35">
      <c r="A79" s="211"/>
      <c r="B79" s="210" t="s">
        <v>26</v>
      </c>
    </row>
    <row r="80" spans="1:47" s="1" customFormat="1" ht="21" x14ac:dyDescent="0.35">
      <c r="A80" s="211"/>
      <c r="B80" s="210" t="s">
        <v>27</v>
      </c>
    </row>
    <row r="81" spans="2:2" s="1" customFormat="1" ht="21" x14ac:dyDescent="0.35">
      <c r="B81" s="72"/>
    </row>
  </sheetData>
  <mergeCells count="32">
    <mergeCell ref="A67:C67"/>
    <mergeCell ref="A43:B48"/>
    <mergeCell ref="A51:B55"/>
    <mergeCell ref="A57:C57"/>
    <mergeCell ref="D57:I57"/>
    <mergeCell ref="R57:S57"/>
    <mergeCell ref="A60:B65"/>
    <mergeCell ref="A29:B29"/>
    <mergeCell ref="R30:S30"/>
    <mergeCell ref="A31:B33"/>
    <mergeCell ref="R32:S32"/>
    <mergeCell ref="R35:S35"/>
    <mergeCell ref="A36:B40"/>
    <mergeCell ref="N31:N32"/>
    <mergeCell ref="O31:O32"/>
    <mergeCell ref="P31:P32"/>
    <mergeCell ref="M3:M5"/>
    <mergeCell ref="A25:B25"/>
    <mergeCell ref="C25:C28"/>
    <mergeCell ref="A27:B27"/>
    <mergeCell ref="A28:B28"/>
    <mergeCell ref="D3:D5"/>
    <mergeCell ref="J3:J5"/>
    <mergeCell ref="K3:K5"/>
    <mergeCell ref="L3:L5"/>
    <mergeCell ref="A4:B4"/>
    <mergeCell ref="A5:B5"/>
    <mergeCell ref="E3:E5"/>
    <mergeCell ref="F3:F5"/>
    <mergeCell ref="G3:G5"/>
    <mergeCell ref="H3:H5"/>
    <mergeCell ref="I3:I5"/>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Definition Mitigation Actions</vt:lpstr>
      <vt:lpstr>Anglerfish</vt:lpstr>
      <vt:lpstr>Blue Ling</vt:lpstr>
      <vt:lpstr> Cod VIa</vt:lpstr>
      <vt:lpstr>Cod VIb</vt:lpstr>
      <vt:lpstr>Haddock VIa</vt:lpstr>
      <vt:lpstr>Haddock VIb</vt:lpstr>
      <vt:lpstr>Ling</vt:lpstr>
      <vt:lpstr>Megrim</vt:lpstr>
      <vt:lpstr>Nephrops</vt:lpstr>
      <vt:lpstr>Saithe</vt:lpstr>
      <vt:lpstr>Tusk</vt:lpstr>
      <vt:lpstr>Whiting</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2017-10-26T12:44:33Z</cp:lastPrinted>
  <dcterms:created xsi:type="dcterms:W3CDTF">2017-04-13T13:08:28Z</dcterms:created>
  <dcterms:modified xsi:type="dcterms:W3CDTF">2018-02-23T14:46:59Z</dcterms:modified>
</cp:coreProperties>
</file>